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vijs\Desktop\"/>
    </mc:Choice>
  </mc:AlternateContent>
  <bookViews>
    <workbookView xWindow="0" yWindow="0" windowWidth="30720" windowHeight="12996"/>
  </bookViews>
  <sheets>
    <sheet name="Izdevumi (Pielikums Nr.1)" sheetId="1" r:id="rId1"/>
  </sheets>
  <definedNames>
    <definedName name="_xlnm._FilterDatabase" localSheetId="0" hidden="1">'Izdevumi (Pielikums Nr.1)'!$A$6:$AR$562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" i="1" l="1"/>
  <c r="AA8" i="1"/>
  <c r="AQ8" i="1" s="1"/>
  <c r="AP8" i="1"/>
  <c r="Z9" i="1"/>
  <c r="AA9" i="1"/>
  <c r="AQ9" i="1" s="1"/>
  <c r="AP9" i="1"/>
  <c r="Z10" i="1"/>
  <c r="AP10" i="1" s="1"/>
  <c r="AA10" i="1"/>
  <c r="AE10" i="1"/>
  <c r="AQ10" i="1" s="1"/>
  <c r="Z11" i="1"/>
  <c r="AP11" i="1" s="1"/>
  <c r="AA11" i="1"/>
  <c r="AQ11" i="1" s="1"/>
  <c r="Z12" i="1"/>
  <c r="AP12" i="1" s="1"/>
  <c r="AA12" i="1"/>
  <c r="AQ12" i="1" s="1"/>
  <c r="Z13" i="1"/>
  <c r="AP13" i="1" s="1"/>
  <c r="AA13" i="1"/>
  <c r="AQ13" i="1" s="1"/>
  <c r="Z14" i="1"/>
  <c r="AP14" i="1" s="1"/>
  <c r="AA14" i="1"/>
  <c r="AQ14" i="1" s="1"/>
  <c r="Z15" i="1"/>
  <c r="AP15" i="1" s="1"/>
  <c r="AA15" i="1"/>
  <c r="AQ15" i="1" s="1"/>
  <c r="Z16" i="1"/>
  <c r="AP16" i="1" s="1"/>
  <c r="AA16" i="1"/>
  <c r="AQ16" i="1" s="1"/>
  <c r="Z17" i="1"/>
  <c r="AP17" i="1" s="1"/>
  <c r="AA17" i="1"/>
  <c r="AQ17" i="1" s="1"/>
  <c r="Z18" i="1"/>
  <c r="AP18" i="1" s="1"/>
  <c r="AA18" i="1"/>
  <c r="AQ18" i="1" s="1"/>
  <c r="Z19" i="1"/>
  <c r="AP19" i="1" s="1"/>
  <c r="AA19" i="1"/>
  <c r="AQ19" i="1" s="1"/>
  <c r="Z20" i="1"/>
  <c r="AP20" i="1" s="1"/>
  <c r="AA20" i="1"/>
  <c r="AQ20" i="1" s="1"/>
  <c r="D21" i="1"/>
  <c r="Z21" i="1"/>
  <c r="AA21" i="1"/>
  <c r="AQ21" i="1"/>
  <c r="Z22" i="1"/>
  <c r="AP22" i="1" s="1"/>
  <c r="AA22" i="1"/>
  <c r="AQ22" i="1"/>
  <c r="Z23" i="1"/>
  <c r="AP23" i="1" s="1"/>
  <c r="AA23" i="1"/>
  <c r="AQ23" i="1"/>
  <c r="D24" i="1"/>
  <c r="AA24" i="1"/>
  <c r="AQ24" i="1"/>
  <c r="Z25" i="1"/>
  <c r="AA25" i="1"/>
  <c r="AP25" i="1"/>
  <c r="AQ25" i="1"/>
  <c r="Z26" i="1"/>
  <c r="AA26" i="1"/>
  <c r="AP26" i="1"/>
  <c r="AQ26" i="1"/>
  <c r="Z27" i="1"/>
  <c r="AA27" i="1"/>
  <c r="AP27" i="1"/>
  <c r="AQ27" i="1"/>
  <c r="Z28" i="1"/>
  <c r="AA28" i="1"/>
  <c r="AP28" i="1"/>
  <c r="AQ28" i="1"/>
  <c r="Z29" i="1"/>
  <c r="AA29" i="1"/>
  <c r="AP29" i="1"/>
  <c r="AQ29" i="1"/>
  <c r="Z30" i="1"/>
  <c r="AA30" i="1"/>
  <c r="AP30" i="1"/>
  <c r="AQ30" i="1"/>
  <c r="Z31" i="1"/>
  <c r="AA31" i="1"/>
  <c r="AP31" i="1"/>
  <c r="AQ31" i="1"/>
  <c r="Z32" i="1"/>
  <c r="AA32" i="1"/>
  <c r="AP32" i="1"/>
  <c r="AQ32" i="1"/>
  <c r="Z33" i="1"/>
  <c r="AA33" i="1"/>
  <c r="AP33" i="1"/>
  <c r="AQ33" i="1"/>
  <c r="Z34" i="1"/>
  <c r="AA34" i="1"/>
  <c r="AP34" i="1"/>
  <c r="AQ34" i="1"/>
  <c r="Z35" i="1"/>
  <c r="AA35" i="1"/>
  <c r="AP35" i="1"/>
  <c r="AQ35" i="1"/>
  <c r="Z36" i="1"/>
  <c r="AA36" i="1"/>
  <c r="AP36" i="1"/>
  <c r="AQ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Q37" i="1"/>
  <c r="Z38" i="1"/>
  <c r="AA38" i="1"/>
  <c r="AP38" i="1"/>
  <c r="AQ38" i="1"/>
  <c r="Z39" i="1"/>
  <c r="AA39" i="1"/>
  <c r="AP39" i="1"/>
  <c r="AQ39" i="1"/>
  <c r="Z40" i="1"/>
  <c r="AA40" i="1"/>
  <c r="AP40" i="1"/>
  <c r="AQ40" i="1"/>
  <c r="Z41" i="1"/>
  <c r="AA41" i="1"/>
  <c r="AP41" i="1"/>
  <c r="AQ41" i="1"/>
  <c r="Z42" i="1"/>
  <c r="AA42" i="1"/>
  <c r="AP42" i="1"/>
  <c r="AQ42" i="1"/>
  <c r="Z43" i="1"/>
  <c r="AA43" i="1"/>
  <c r="AP43" i="1"/>
  <c r="AQ43" i="1"/>
  <c r="Z44" i="1"/>
  <c r="AA44" i="1"/>
  <c r="AP44" i="1"/>
  <c r="AQ44" i="1"/>
  <c r="Z45" i="1"/>
  <c r="AA45" i="1"/>
  <c r="AP45" i="1"/>
  <c r="AQ45" i="1"/>
  <c r="Z46" i="1"/>
  <c r="AA46" i="1"/>
  <c r="AP46" i="1"/>
  <c r="AQ46" i="1"/>
  <c r="Z47" i="1"/>
  <c r="AA47" i="1"/>
  <c r="AP47" i="1"/>
  <c r="AQ47" i="1"/>
  <c r="Z48" i="1"/>
  <c r="AA48" i="1"/>
  <c r="AP48" i="1"/>
  <c r="AQ48" i="1"/>
  <c r="Z49" i="1"/>
  <c r="AP49" i="1" s="1"/>
  <c r="AA49" i="1"/>
  <c r="AQ49" i="1"/>
  <c r="Z50" i="1"/>
  <c r="AP50" i="1" s="1"/>
  <c r="AP70" i="1" s="1"/>
  <c r="AA50" i="1"/>
  <c r="AQ50" i="1"/>
  <c r="Z51" i="1"/>
  <c r="AP51" i="1" s="1"/>
  <c r="AA51" i="1"/>
  <c r="AQ51" i="1"/>
  <c r="Z52" i="1"/>
  <c r="AP52" i="1" s="1"/>
  <c r="AA52" i="1"/>
  <c r="AQ52" i="1"/>
  <c r="Z53" i="1"/>
  <c r="AP53" i="1" s="1"/>
  <c r="AA53" i="1"/>
  <c r="AQ53" i="1"/>
  <c r="Z54" i="1"/>
  <c r="AP54" i="1" s="1"/>
  <c r="AA54" i="1"/>
  <c r="AQ54" i="1"/>
  <c r="Z55" i="1"/>
  <c r="AP55" i="1" s="1"/>
  <c r="AA55" i="1"/>
  <c r="AQ55" i="1"/>
  <c r="Z56" i="1"/>
  <c r="AP56" i="1" s="1"/>
  <c r="AA56" i="1"/>
  <c r="AQ56" i="1"/>
  <c r="Z57" i="1"/>
  <c r="AP57" i="1" s="1"/>
  <c r="AA57" i="1"/>
  <c r="AQ57" i="1"/>
  <c r="Z58" i="1"/>
  <c r="AP58" i="1" s="1"/>
  <c r="AA58" i="1"/>
  <c r="AQ58" i="1"/>
  <c r="Z59" i="1"/>
  <c r="AP59" i="1" s="1"/>
  <c r="AA59" i="1"/>
  <c r="AQ59" i="1"/>
  <c r="Z60" i="1"/>
  <c r="AP60" i="1" s="1"/>
  <c r="AA60" i="1"/>
  <c r="AQ60" i="1"/>
  <c r="Z61" i="1"/>
  <c r="AP61" i="1" s="1"/>
  <c r="AA61" i="1"/>
  <c r="AQ61" i="1"/>
  <c r="V62" i="1"/>
  <c r="Z62" i="1"/>
  <c r="AA62" i="1"/>
  <c r="AP62" i="1"/>
  <c r="AQ62" i="1"/>
  <c r="Z63" i="1"/>
  <c r="AA63" i="1"/>
  <c r="AP63" i="1"/>
  <c r="AQ63" i="1"/>
  <c r="Z64" i="1"/>
  <c r="AA64" i="1"/>
  <c r="AP64" i="1"/>
  <c r="AQ64" i="1"/>
  <c r="Z65" i="1"/>
  <c r="AA65" i="1"/>
  <c r="AP65" i="1"/>
  <c r="AQ65" i="1"/>
  <c r="Z66" i="1"/>
  <c r="AA66" i="1"/>
  <c r="AP66" i="1"/>
  <c r="AQ66" i="1"/>
  <c r="Z67" i="1"/>
  <c r="AA67" i="1"/>
  <c r="AP67" i="1"/>
  <c r="AQ67" i="1"/>
  <c r="Z68" i="1"/>
  <c r="AA68" i="1"/>
  <c r="AP68" i="1"/>
  <c r="AQ68" i="1"/>
  <c r="Z69" i="1"/>
  <c r="AA69" i="1"/>
  <c r="AP69" i="1"/>
  <c r="AQ69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F71" i="1"/>
  <c r="H71" i="1"/>
  <c r="J71" i="1"/>
  <c r="J96" i="1" s="1"/>
  <c r="L71" i="1"/>
  <c r="N71" i="1"/>
  <c r="R71" i="1"/>
  <c r="Z71" i="1"/>
  <c r="AA71" i="1"/>
  <c r="AD71" i="1"/>
  <c r="AF71" i="1"/>
  <c r="AP71" i="1"/>
  <c r="AQ71" i="1"/>
  <c r="Z72" i="1"/>
  <c r="AA72" i="1"/>
  <c r="AP72" i="1"/>
  <c r="AQ72" i="1"/>
  <c r="Z73" i="1"/>
  <c r="AA73" i="1"/>
  <c r="AP73" i="1"/>
  <c r="AQ73" i="1"/>
  <c r="Z74" i="1"/>
  <c r="AA74" i="1"/>
  <c r="AP74" i="1"/>
  <c r="AQ74" i="1"/>
  <c r="Z75" i="1"/>
  <c r="AA75" i="1"/>
  <c r="AP75" i="1"/>
  <c r="AQ75" i="1"/>
  <c r="Z76" i="1"/>
  <c r="AA76" i="1"/>
  <c r="AP76" i="1"/>
  <c r="AQ76" i="1"/>
  <c r="Z77" i="1"/>
  <c r="AA77" i="1"/>
  <c r="AP77" i="1"/>
  <c r="AQ77" i="1"/>
  <c r="Z78" i="1"/>
  <c r="AA78" i="1"/>
  <c r="AP78" i="1"/>
  <c r="AQ78" i="1"/>
  <c r="D79" i="1"/>
  <c r="Z79" i="1" s="1"/>
  <c r="AP79" i="1" s="1"/>
  <c r="AA79" i="1"/>
  <c r="Z80" i="1"/>
  <c r="AA80" i="1"/>
  <c r="AQ80" i="1" s="1"/>
  <c r="AP80" i="1"/>
  <c r="Z81" i="1"/>
  <c r="AA81" i="1"/>
  <c r="AQ81" i="1" s="1"/>
  <c r="AP81" i="1"/>
  <c r="Z82" i="1"/>
  <c r="AA82" i="1"/>
  <c r="AQ82" i="1" s="1"/>
  <c r="AP82" i="1"/>
  <c r="Z83" i="1"/>
  <c r="AA83" i="1"/>
  <c r="AQ83" i="1" s="1"/>
  <c r="AP83" i="1"/>
  <c r="Z84" i="1"/>
  <c r="AA84" i="1"/>
  <c r="AQ84" i="1" s="1"/>
  <c r="AP84" i="1"/>
  <c r="Z85" i="1"/>
  <c r="AA85" i="1"/>
  <c r="AQ85" i="1" s="1"/>
  <c r="AP85" i="1"/>
  <c r="Z86" i="1"/>
  <c r="AA86" i="1"/>
  <c r="AQ86" i="1" s="1"/>
  <c r="AP86" i="1"/>
  <c r="Z87" i="1"/>
  <c r="AA87" i="1"/>
  <c r="AQ87" i="1" s="1"/>
  <c r="AD87" i="1"/>
  <c r="AP87" i="1" s="1"/>
  <c r="Z88" i="1"/>
  <c r="AP88" i="1" s="1"/>
  <c r="AA88" i="1"/>
  <c r="AQ88" i="1" s="1"/>
  <c r="Z89" i="1"/>
  <c r="AP89" i="1" s="1"/>
  <c r="AA89" i="1"/>
  <c r="AQ89" i="1" s="1"/>
  <c r="Z90" i="1"/>
  <c r="AP90" i="1" s="1"/>
  <c r="AA90" i="1"/>
  <c r="AQ90" i="1" s="1"/>
  <c r="Z91" i="1"/>
  <c r="AP91" i="1" s="1"/>
  <c r="AA91" i="1"/>
  <c r="AQ91" i="1" s="1"/>
  <c r="Z92" i="1"/>
  <c r="AP92" i="1" s="1"/>
  <c r="AA92" i="1"/>
  <c r="AQ92" i="1" s="1"/>
  <c r="Z93" i="1"/>
  <c r="AP93" i="1" s="1"/>
  <c r="AA93" i="1"/>
  <c r="AQ93" i="1" s="1"/>
  <c r="Z94" i="1"/>
  <c r="AP94" i="1" s="1"/>
  <c r="AA94" i="1"/>
  <c r="AQ94" i="1" s="1"/>
  <c r="Z95" i="1"/>
  <c r="AP95" i="1" s="1"/>
  <c r="AA95" i="1"/>
  <c r="AQ95" i="1" s="1"/>
  <c r="D96" i="1"/>
  <c r="E96" i="1"/>
  <c r="F96" i="1"/>
  <c r="G96" i="1"/>
  <c r="H96" i="1"/>
  <c r="I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Z97" i="1"/>
  <c r="AP97" i="1" s="1"/>
  <c r="AA97" i="1"/>
  <c r="AQ97" i="1" s="1"/>
  <c r="Z98" i="1"/>
  <c r="AP98" i="1" s="1"/>
  <c r="AA98" i="1"/>
  <c r="AQ98" i="1" s="1"/>
  <c r="Z99" i="1"/>
  <c r="AP99" i="1" s="1"/>
  <c r="AA99" i="1"/>
  <c r="AQ99" i="1" s="1"/>
  <c r="Z100" i="1"/>
  <c r="AP100" i="1" s="1"/>
  <c r="AA100" i="1"/>
  <c r="AE100" i="1"/>
  <c r="AQ100" i="1"/>
  <c r="Z101" i="1"/>
  <c r="AA101" i="1"/>
  <c r="AE101" i="1"/>
  <c r="AP101" i="1"/>
  <c r="AQ101" i="1"/>
  <c r="Z102" i="1"/>
  <c r="AA102" i="1"/>
  <c r="AH102" i="1"/>
  <c r="AP102" i="1" s="1"/>
  <c r="AQ102" i="1"/>
  <c r="Z103" i="1"/>
  <c r="AA103" i="1"/>
  <c r="AH103" i="1"/>
  <c r="AP103" i="1" s="1"/>
  <c r="Z104" i="1"/>
  <c r="AP104" i="1" s="1"/>
  <c r="AA104" i="1"/>
  <c r="AQ104" i="1" s="1"/>
  <c r="Z105" i="1"/>
  <c r="AP105" i="1" s="1"/>
  <c r="AA105" i="1"/>
  <c r="AQ105" i="1" s="1"/>
  <c r="Z106" i="1"/>
  <c r="AP106" i="1" s="1"/>
  <c r="AA106" i="1"/>
  <c r="AQ106" i="1" s="1"/>
  <c r="Z107" i="1"/>
  <c r="AP107" i="1" s="1"/>
  <c r="AA107" i="1"/>
  <c r="AQ107" i="1" s="1"/>
  <c r="D108" i="1"/>
  <c r="AA108" i="1"/>
  <c r="AQ108" i="1"/>
  <c r="Z109" i="1"/>
  <c r="AP109" i="1" s="1"/>
  <c r="AA109" i="1"/>
  <c r="AQ109" i="1"/>
  <c r="Z110" i="1"/>
  <c r="AP110" i="1" s="1"/>
  <c r="AA110" i="1"/>
  <c r="AQ110" i="1"/>
  <c r="Z111" i="1"/>
  <c r="AP111" i="1" s="1"/>
  <c r="AA111" i="1"/>
  <c r="AQ111" i="1"/>
  <c r="Z112" i="1"/>
  <c r="AP112" i="1" s="1"/>
  <c r="AA112" i="1"/>
  <c r="AQ112" i="1"/>
  <c r="Z113" i="1"/>
  <c r="AP113" i="1" s="1"/>
  <c r="AA113" i="1"/>
  <c r="AQ113" i="1"/>
  <c r="Z114" i="1"/>
  <c r="AP114" i="1" s="1"/>
  <c r="AA114" i="1"/>
  <c r="AQ114" i="1"/>
  <c r="Z115" i="1"/>
  <c r="AP115" i="1" s="1"/>
  <c r="AA115" i="1"/>
  <c r="AQ115" i="1"/>
  <c r="Z116" i="1"/>
  <c r="AP116" i="1" s="1"/>
  <c r="AA116" i="1"/>
  <c r="AQ116" i="1"/>
  <c r="Z117" i="1"/>
  <c r="AP117" i="1" s="1"/>
  <c r="AA117" i="1"/>
  <c r="AQ117" i="1"/>
  <c r="D118" i="1"/>
  <c r="Z118" i="1" s="1"/>
  <c r="AP118" i="1" s="1"/>
  <c r="E118" i="1"/>
  <c r="E128" i="1" s="1"/>
  <c r="AA118" i="1"/>
  <c r="AQ118" i="1" s="1"/>
  <c r="D119" i="1"/>
  <c r="E119" i="1"/>
  <c r="AA119" i="1" s="1"/>
  <c r="Z119" i="1"/>
  <c r="AP119" i="1" s="1"/>
  <c r="AQ119" i="1"/>
  <c r="Z120" i="1"/>
  <c r="AP120" i="1" s="1"/>
  <c r="AA120" i="1"/>
  <c r="AQ120" i="1"/>
  <c r="E121" i="1"/>
  <c r="AA121" i="1" s="1"/>
  <c r="AQ121" i="1" s="1"/>
  <c r="Z121" i="1"/>
  <c r="AP121" i="1"/>
  <c r="Z122" i="1"/>
  <c r="AA122" i="1"/>
  <c r="AP122" i="1"/>
  <c r="AQ122" i="1"/>
  <c r="Z123" i="1"/>
  <c r="AA123" i="1"/>
  <c r="AP123" i="1"/>
  <c r="AQ123" i="1"/>
  <c r="Z124" i="1"/>
  <c r="AA124" i="1"/>
  <c r="AP124" i="1"/>
  <c r="AQ124" i="1"/>
  <c r="Z125" i="1"/>
  <c r="AA125" i="1"/>
  <c r="AP125" i="1"/>
  <c r="AQ125" i="1"/>
  <c r="Z126" i="1"/>
  <c r="AA126" i="1"/>
  <c r="AP126" i="1"/>
  <c r="AQ126" i="1"/>
  <c r="Z127" i="1"/>
  <c r="AA127" i="1"/>
  <c r="AP127" i="1"/>
  <c r="AQ127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AB128" i="1"/>
  <c r="AC128" i="1"/>
  <c r="AD128" i="1"/>
  <c r="AE128" i="1"/>
  <c r="AF128" i="1"/>
  <c r="AG128" i="1"/>
  <c r="AI128" i="1"/>
  <c r="AJ128" i="1"/>
  <c r="AK128" i="1"/>
  <c r="AL128" i="1"/>
  <c r="AM128" i="1"/>
  <c r="AN128" i="1"/>
  <c r="AO128" i="1"/>
  <c r="Z129" i="1"/>
  <c r="AA129" i="1"/>
  <c r="AP129" i="1"/>
  <c r="AQ129" i="1"/>
  <c r="Z130" i="1"/>
  <c r="AA130" i="1"/>
  <c r="AP130" i="1"/>
  <c r="AQ130" i="1"/>
  <c r="Z131" i="1"/>
  <c r="AA131" i="1"/>
  <c r="AP131" i="1"/>
  <c r="AQ131" i="1"/>
  <c r="Z132" i="1"/>
  <c r="AA132" i="1"/>
  <c r="AP132" i="1"/>
  <c r="AQ132" i="1"/>
  <c r="Z133" i="1"/>
  <c r="AA133" i="1"/>
  <c r="AP133" i="1"/>
  <c r="AQ133" i="1"/>
  <c r="Z134" i="1"/>
  <c r="AA134" i="1"/>
  <c r="AP134" i="1"/>
  <c r="AQ134" i="1"/>
  <c r="Z135" i="1"/>
  <c r="AA135" i="1"/>
  <c r="AP135" i="1"/>
  <c r="AQ135" i="1"/>
  <c r="Z136" i="1"/>
  <c r="AA136" i="1"/>
  <c r="AP136" i="1"/>
  <c r="AQ136" i="1"/>
  <c r="Z137" i="1"/>
  <c r="AA137" i="1"/>
  <c r="AP137" i="1"/>
  <c r="AQ137" i="1"/>
  <c r="Z138" i="1"/>
  <c r="AA138" i="1"/>
  <c r="AP138" i="1"/>
  <c r="AQ138" i="1"/>
  <c r="D139" i="1"/>
  <c r="Z139" i="1" s="1"/>
  <c r="AA139" i="1"/>
  <c r="AQ139" i="1" s="1"/>
  <c r="Z140" i="1"/>
  <c r="AA140" i="1"/>
  <c r="AQ140" i="1" s="1"/>
  <c r="AP140" i="1"/>
  <c r="Z141" i="1"/>
  <c r="AA141" i="1"/>
  <c r="AQ141" i="1" s="1"/>
  <c r="AP141" i="1"/>
  <c r="Z142" i="1"/>
  <c r="AA142" i="1"/>
  <c r="AQ142" i="1" s="1"/>
  <c r="AP142" i="1"/>
  <c r="Z143" i="1"/>
  <c r="AA143" i="1"/>
  <c r="AQ143" i="1" s="1"/>
  <c r="AP143" i="1"/>
  <c r="D144" i="1"/>
  <c r="Z144" i="1"/>
  <c r="AP144" i="1" s="1"/>
  <c r="AA144" i="1"/>
  <c r="AQ144" i="1" s="1"/>
  <c r="Z145" i="1"/>
  <c r="AP145" i="1" s="1"/>
  <c r="AA145" i="1"/>
  <c r="AQ145" i="1" s="1"/>
  <c r="Z146" i="1"/>
  <c r="AP146" i="1" s="1"/>
  <c r="AA146" i="1"/>
  <c r="AQ146" i="1" s="1"/>
  <c r="Z147" i="1"/>
  <c r="AP147" i="1" s="1"/>
  <c r="AA147" i="1"/>
  <c r="AQ147" i="1" s="1"/>
  <c r="Z148" i="1"/>
  <c r="AP148" i="1" s="1"/>
  <c r="AA148" i="1"/>
  <c r="AQ148" i="1" s="1"/>
  <c r="Z149" i="1"/>
  <c r="AP149" i="1" s="1"/>
  <c r="AA149" i="1"/>
  <c r="AQ149" i="1" s="1"/>
  <c r="Z150" i="1"/>
  <c r="AP150" i="1" s="1"/>
  <c r="AA150" i="1"/>
  <c r="AQ150" i="1" s="1"/>
  <c r="Z151" i="1"/>
  <c r="AP151" i="1" s="1"/>
  <c r="AA151" i="1"/>
  <c r="AQ151" i="1" s="1"/>
  <c r="Z152" i="1"/>
  <c r="AP152" i="1" s="1"/>
  <c r="AA152" i="1"/>
  <c r="AQ152" i="1" s="1"/>
  <c r="Z153" i="1"/>
  <c r="AP153" i="1" s="1"/>
  <c r="AA153" i="1"/>
  <c r="AQ153" i="1" s="1"/>
  <c r="Z154" i="1"/>
  <c r="AP154" i="1" s="1"/>
  <c r="AA154" i="1"/>
  <c r="AQ154" i="1" s="1"/>
  <c r="Z155" i="1"/>
  <c r="AP155" i="1" s="1"/>
  <c r="AA155" i="1"/>
  <c r="AQ155" i="1" s="1"/>
  <c r="Z156" i="1"/>
  <c r="AP156" i="1" s="1"/>
  <c r="AA156" i="1"/>
  <c r="AQ156" i="1" s="1"/>
  <c r="Z157" i="1"/>
  <c r="AP157" i="1" s="1"/>
  <c r="AA157" i="1"/>
  <c r="AE157" i="1"/>
  <c r="AQ157" i="1"/>
  <c r="Z158" i="1"/>
  <c r="AP158" i="1" s="1"/>
  <c r="AA158" i="1"/>
  <c r="AQ158" i="1"/>
  <c r="Z159" i="1"/>
  <c r="AP159" i="1" s="1"/>
  <c r="AA159" i="1"/>
  <c r="AQ159" i="1"/>
  <c r="Z160" i="1"/>
  <c r="AP160" i="1" s="1"/>
  <c r="AA160" i="1"/>
  <c r="AQ160" i="1"/>
  <c r="Z161" i="1"/>
  <c r="AP161" i="1" s="1"/>
  <c r="AA161" i="1"/>
  <c r="AQ161" i="1"/>
  <c r="Z162" i="1"/>
  <c r="AP162" i="1" s="1"/>
  <c r="AA162" i="1"/>
  <c r="AQ162" i="1"/>
  <c r="Z163" i="1"/>
  <c r="AP163" i="1" s="1"/>
  <c r="AA163" i="1"/>
  <c r="AQ163" i="1"/>
  <c r="Z164" i="1"/>
  <c r="AP164" i="1" s="1"/>
  <c r="AA164" i="1"/>
  <c r="AQ164" i="1"/>
  <c r="Z165" i="1"/>
  <c r="AP165" i="1" s="1"/>
  <c r="AA165" i="1"/>
  <c r="AQ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Q166" i="1"/>
  <c r="Z167" i="1"/>
  <c r="AP167" i="1" s="1"/>
  <c r="AA167" i="1"/>
  <c r="AQ167" i="1"/>
  <c r="Z168" i="1"/>
  <c r="AP168" i="1" s="1"/>
  <c r="AA168" i="1"/>
  <c r="AF168" i="1"/>
  <c r="AQ168" i="1"/>
  <c r="Z169" i="1"/>
  <c r="AA169" i="1"/>
  <c r="AP169" i="1"/>
  <c r="AQ169" i="1"/>
  <c r="Z170" i="1"/>
  <c r="AA170" i="1"/>
  <c r="AP170" i="1"/>
  <c r="AQ170" i="1"/>
  <c r="Z171" i="1"/>
  <c r="AA171" i="1"/>
  <c r="AE171" i="1"/>
  <c r="AQ171" i="1" s="1"/>
  <c r="AP171" i="1"/>
  <c r="Z172" i="1"/>
  <c r="AA172" i="1"/>
  <c r="AQ172" i="1" s="1"/>
  <c r="AP172" i="1"/>
  <c r="Z173" i="1"/>
  <c r="AA173" i="1"/>
  <c r="AQ173" i="1" s="1"/>
  <c r="AP173" i="1"/>
  <c r="Z174" i="1"/>
  <c r="AA174" i="1"/>
  <c r="AQ174" i="1" s="1"/>
  <c r="AP174" i="1"/>
  <c r="Z175" i="1"/>
  <c r="AA175" i="1"/>
  <c r="AQ175" i="1" s="1"/>
  <c r="AP175" i="1"/>
  <c r="Z176" i="1"/>
  <c r="AA176" i="1"/>
  <c r="AQ176" i="1" s="1"/>
  <c r="AP176" i="1"/>
  <c r="D177" i="1"/>
  <c r="Z177" i="1"/>
  <c r="AP177" i="1" s="1"/>
  <c r="AA177" i="1"/>
  <c r="AQ177" i="1" s="1"/>
  <c r="Z178" i="1"/>
  <c r="AA178" i="1"/>
  <c r="AQ178" i="1" s="1"/>
  <c r="AP178" i="1"/>
  <c r="Z179" i="1"/>
  <c r="AA179" i="1"/>
  <c r="AQ179" i="1" s="1"/>
  <c r="AP179" i="1"/>
  <c r="Z180" i="1"/>
  <c r="AP180" i="1" s="1"/>
  <c r="AA180" i="1"/>
  <c r="AQ180" i="1" s="1"/>
  <c r="Z181" i="1"/>
  <c r="AP181" i="1" s="1"/>
  <c r="AA181" i="1"/>
  <c r="AQ181" i="1" s="1"/>
  <c r="D182" i="1"/>
  <c r="Z182" i="1"/>
  <c r="AP182" i="1" s="1"/>
  <c r="AA182" i="1"/>
  <c r="AQ182" i="1" s="1"/>
  <c r="Z183" i="1"/>
  <c r="AP183" i="1" s="1"/>
  <c r="AA183" i="1"/>
  <c r="AQ183" i="1"/>
  <c r="Z184" i="1"/>
  <c r="AA184" i="1"/>
  <c r="AP184" i="1"/>
  <c r="AQ184" i="1"/>
  <c r="Z185" i="1"/>
  <c r="AA185" i="1"/>
  <c r="AP185" i="1"/>
  <c r="AQ185" i="1"/>
  <c r="Z186" i="1"/>
  <c r="AA186" i="1"/>
  <c r="AP186" i="1"/>
  <c r="AQ186" i="1"/>
  <c r="Z187" i="1"/>
  <c r="AA187" i="1"/>
  <c r="AP187" i="1"/>
  <c r="AQ187" i="1"/>
  <c r="Z188" i="1"/>
  <c r="AA188" i="1"/>
  <c r="AP188" i="1"/>
  <c r="AQ188" i="1"/>
  <c r="Z189" i="1"/>
  <c r="AA189" i="1"/>
  <c r="AP189" i="1"/>
  <c r="AQ189" i="1"/>
  <c r="Z190" i="1"/>
  <c r="AA190" i="1"/>
  <c r="AP190" i="1"/>
  <c r="AQ190" i="1"/>
  <c r="Z191" i="1"/>
  <c r="AA191" i="1"/>
  <c r="AP191" i="1"/>
  <c r="AQ191" i="1"/>
  <c r="Z192" i="1"/>
  <c r="AA192" i="1"/>
  <c r="AP192" i="1"/>
  <c r="AQ192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AE193" i="1"/>
  <c r="AF193" i="1"/>
  <c r="AG193" i="1"/>
  <c r="AH193" i="1"/>
  <c r="AI193" i="1"/>
  <c r="AJ193" i="1"/>
  <c r="AK193" i="1"/>
  <c r="AL193" i="1"/>
  <c r="AM193" i="1"/>
  <c r="AN193" i="1"/>
  <c r="AO193" i="1"/>
  <c r="Z194" i="1"/>
  <c r="AA194" i="1"/>
  <c r="AP194" i="1"/>
  <c r="AQ194" i="1"/>
  <c r="Z195" i="1"/>
  <c r="AA195" i="1"/>
  <c r="AP195" i="1"/>
  <c r="AQ195" i="1"/>
  <c r="Z196" i="1"/>
  <c r="AA196" i="1"/>
  <c r="AP196" i="1"/>
  <c r="AQ196" i="1"/>
  <c r="Z197" i="1"/>
  <c r="AA197" i="1"/>
  <c r="AP197" i="1"/>
  <c r="AQ197" i="1"/>
  <c r="Z198" i="1"/>
  <c r="AA198" i="1"/>
  <c r="AQ198" i="1" s="1"/>
  <c r="AE198" i="1"/>
  <c r="AE229" i="1" s="1"/>
  <c r="AP198" i="1"/>
  <c r="Z199" i="1"/>
  <c r="AA199" i="1"/>
  <c r="AP199" i="1"/>
  <c r="Z200" i="1"/>
  <c r="AA200" i="1"/>
  <c r="AQ200" i="1" s="1"/>
  <c r="AP200" i="1"/>
  <c r="Z201" i="1"/>
  <c r="AA201" i="1"/>
  <c r="AQ201" i="1" s="1"/>
  <c r="AP201" i="1"/>
  <c r="Z202" i="1"/>
  <c r="AA202" i="1"/>
  <c r="AQ202" i="1" s="1"/>
  <c r="AP202" i="1"/>
  <c r="Z203" i="1"/>
  <c r="AA203" i="1"/>
  <c r="AQ203" i="1" s="1"/>
  <c r="AP203" i="1"/>
  <c r="D204" i="1"/>
  <c r="Z204" i="1"/>
  <c r="AP204" i="1" s="1"/>
  <c r="AA204" i="1"/>
  <c r="AQ204" i="1" s="1"/>
  <c r="Z205" i="1"/>
  <c r="AP205" i="1" s="1"/>
  <c r="AA205" i="1"/>
  <c r="AQ205" i="1" s="1"/>
  <c r="Z206" i="1"/>
  <c r="AP206" i="1" s="1"/>
  <c r="AA206" i="1"/>
  <c r="AQ206" i="1" s="1"/>
  <c r="Z207" i="1"/>
  <c r="AP207" i="1" s="1"/>
  <c r="AA207" i="1"/>
  <c r="AQ207" i="1" s="1"/>
  <c r="Z208" i="1"/>
  <c r="AP208" i="1" s="1"/>
  <c r="AA208" i="1"/>
  <c r="AQ208" i="1" s="1"/>
  <c r="Z209" i="1"/>
  <c r="AP209" i="1" s="1"/>
  <c r="AA209" i="1"/>
  <c r="AQ209" i="1" s="1"/>
  <c r="Z210" i="1"/>
  <c r="AP210" i="1" s="1"/>
  <c r="AA210" i="1"/>
  <c r="AQ210" i="1" s="1"/>
  <c r="Z211" i="1"/>
  <c r="AP211" i="1" s="1"/>
  <c r="AA211" i="1"/>
  <c r="AQ211" i="1" s="1"/>
  <c r="Z212" i="1"/>
  <c r="AP212" i="1" s="1"/>
  <c r="AA212" i="1"/>
  <c r="AQ212" i="1" s="1"/>
  <c r="Z213" i="1"/>
  <c r="AP213" i="1" s="1"/>
  <c r="AA213" i="1"/>
  <c r="AQ213" i="1" s="1"/>
  <c r="Z214" i="1"/>
  <c r="AP214" i="1" s="1"/>
  <c r="AA214" i="1"/>
  <c r="AQ214" i="1" s="1"/>
  <c r="Z215" i="1"/>
  <c r="AP215" i="1" s="1"/>
  <c r="AA215" i="1"/>
  <c r="AQ215" i="1" s="1"/>
  <c r="Z216" i="1"/>
  <c r="AP216" i="1" s="1"/>
  <c r="AA216" i="1"/>
  <c r="AQ216" i="1" s="1"/>
  <c r="Z217" i="1"/>
  <c r="AP217" i="1" s="1"/>
  <c r="AA217" i="1"/>
  <c r="AQ217" i="1" s="1"/>
  <c r="Z218" i="1"/>
  <c r="AP218" i="1" s="1"/>
  <c r="AA218" i="1"/>
  <c r="AQ218" i="1" s="1"/>
  <c r="Z219" i="1"/>
  <c r="AP219" i="1" s="1"/>
  <c r="AA219" i="1"/>
  <c r="AQ219" i="1" s="1"/>
  <c r="Z220" i="1"/>
  <c r="AP220" i="1" s="1"/>
  <c r="AA220" i="1"/>
  <c r="AQ220" i="1" s="1"/>
  <c r="Z221" i="1"/>
  <c r="AP221" i="1" s="1"/>
  <c r="AA221" i="1"/>
  <c r="AQ221" i="1" s="1"/>
  <c r="Z222" i="1"/>
  <c r="AP222" i="1" s="1"/>
  <c r="AA222" i="1"/>
  <c r="AQ222" i="1" s="1"/>
  <c r="Z223" i="1"/>
  <c r="AP223" i="1" s="1"/>
  <c r="AA223" i="1"/>
  <c r="AQ223" i="1" s="1"/>
  <c r="Z224" i="1"/>
  <c r="AP224" i="1" s="1"/>
  <c r="AA224" i="1"/>
  <c r="AQ224" i="1" s="1"/>
  <c r="Z225" i="1"/>
  <c r="AP225" i="1" s="1"/>
  <c r="AA225" i="1"/>
  <c r="AQ225" i="1" s="1"/>
  <c r="Z226" i="1"/>
  <c r="AP226" i="1" s="1"/>
  <c r="AA226" i="1"/>
  <c r="AQ226" i="1" s="1"/>
  <c r="Z227" i="1"/>
  <c r="AP227" i="1" s="1"/>
  <c r="AA227" i="1"/>
  <c r="AQ227" i="1" s="1"/>
  <c r="Z228" i="1"/>
  <c r="AP228" i="1" s="1"/>
  <c r="AA228" i="1"/>
  <c r="AQ228" i="1" s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AB229" i="1"/>
  <c r="AC229" i="1"/>
  <c r="AD229" i="1"/>
  <c r="AF229" i="1"/>
  <c r="AG229" i="1"/>
  <c r="AH229" i="1"/>
  <c r="AI229" i="1"/>
  <c r="AJ229" i="1"/>
  <c r="AK229" i="1"/>
  <c r="AL229" i="1"/>
  <c r="AM229" i="1"/>
  <c r="AN229" i="1"/>
  <c r="AO229" i="1"/>
  <c r="Z230" i="1"/>
  <c r="AP230" i="1" s="1"/>
  <c r="AA230" i="1"/>
  <c r="Z231" i="1"/>
  <c r="AP231" i="1" s="1"/>
  <c r="AA231" i="1"/>
  <c r="AQ231" i="1" s="1"/>
  <c r="Z232" i="1"/>
  <c r="AP232" i="1" s="1"/>
  <c r="AA232" i="1"/>
  <c r="AQ232" i="1" s="1"/>
  <c r="Z233" i="1"/>
  <c r="AP233" i="1" s="1"/>
  <c r="AA233" i="1"/>
  <c r="AE233" i="1"/>
  <c r="AQ233" i="1"/>
  <c r="Z234" i="1"/>
  <c r="AP234" i="1" s="1"/>
  <c r="AA234" i="1"/>
  <c r="AQ234" i="1"/>
  <c r="Z235" i="1"/>
  <c r="AP235" i="1" s="1"/>
  <c r="AA235" i="1"/>
  <c r="AQ235" i="1"/>
  <c r="Z236" i="1"/>
  <c r="AP236" i="1" s="1"/>
  <c r="AA236" i="1"/>
  <c r="AQ236" i="1"/>
  <c r="Z237" i="1"/>
  <c r="AP237" i="1" s="1"/>
  <c r="AA237" i="1"/>
  <c r="AQ237" i="1"/>
  <c r="Z238" i="1"/>
  <c r="AP238" i="1" s="1"/>
  <c r="AA238" i="1"/>
  <c r="AQ238" i="1"/>
  <c r="Z239" i="1"/>
  <c r="AP239" i="1" s="1"/>
  <c r="AA239" i="1"/>
  <c r="AQ239" i="1"/>
  <c r="D240" i="1"/>
  <c r="Z240" i="1" s="1"/>
  <c r="AP240" i="1" s="1"/>
  <c r="AA240" i="1"/>
  <c r="AQ240" i="1"/>
  <c r="Z241" i="1"/>
  <c r="AA241" i="1"/>
  <c r="AP241" i="1"/>
  <c r="AQ241" i="1"/>
  <c r="Z242" i="1"/>
  <c r="AA242" i="1"/>
  <c r="AP242" i="1"/>
  <c r="AQ242" i="1"/>
  <c r="Z243" i="1"/>
  <c r="AA243" i="1"/>
  <c r="AP243" i="1"/>
  <c r="AQ243" i="1"/>
  <c r="Z244" i="1"/>
  <c r="AA244" i="1"/>
  <c r="AP244" i="1"/>
  <c r="AQ244" i="1"/>
  <c r="Z245" i="1"/>
  <c r="AA245" i="1"/>
  <c r="AP245" i="1"/>
  <c r="AQ245" i="1"/>
  <c r="D246" i="1"/>
  <c r="Z246" i="1"/>
  <c r="AA246" i="1"/>
  <c r="AQ246" i="1" s="1"/>
  <c r="AP246" i="1"/>
  <c r="Z247" i="1"/>
  <c r="AA247" i="1"/>
  <c r="AQ247" i="1" s="1"/>
  <c r="AP247" i="1"/>
  <c r="Z248" i="1"/>
  <c r="AA248" i="1"/>
  <c r="AQ248" i="1" s="1"/>
  <c r="AP248" i="1"/>
  <c r="Z249" i="1"/>
  <c r="AA249" i="1"/>
  <c r="AQ249" i="1" s="1"/>
  <c r="AP249" i="1"/>
  <c r="Z250" i="1"/>
  <c r="AA250" i="1"/>
  <c r="AQ250" i="1" s="1"/>
  <c r="AP250" i="1"/>
  <c r="Z251" i="1"/>
  <c r="AA251" i="1"/>
  <c r="AQ251" i="1" s="1"/>
  <c r="AP251" i="1"/>
  <c r="Z252" i="1"/>
  <c r="AA252" i="1"/>
  <c r="AQ252" i="1" s="1"/>
  <c r="AP252" i="1"/>
  <c r="Z253" i="1"/>
  <c r="AA253" i="1"/>
  <c r="AQ253" i="1" s="1"/>
  <c r="AP253" i="1"/>
  <c r="Z254" i="1"/>
  <c r="AA254" i="1"/>
  <c r="AQ254" i="1" s="1"/>
  <c r="AP254" i="1"/>
  <c r="Z255" i="1"/>
  <c r="AA255" i="1"/>
  <c r="AQ255" i="1" s="1"/>
  <c r="AP255" i="1"/>
  <c r="Z256" i="1"/>
  <c r="AA256" i="1"/>
  <c r="AQ256" i="1" s="1"/>
  <c r="AP256" i="1"/>
  <c r="Z257" i="1"/>
  <c r="AA257" i="1"/>
  <c r="AQ257" i="1" s="1"/>
  <c r="AP257" i="1"/>
  <c r="Z258" i="1"/>
  <c r="AA258" i="1"/>
  <c r="AQ258" i="1" s="1"/>
  <c r="AP258" i="1"/>
  <c r="Z259" i="1"/>
  <c r="AP259" i="1" s="1"/>
  <c r="AA259" i="1"/>
  <c r="AQ259" i="1" s="1"/>
  <c r="Z260" i="1"/>
  <c r="AA260" i="1"/>
  <c r="AQ260" i="1" s="1"/>
  <c r="AP260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O261" i="1"/>
  <c r="Z262" i="1"/>
  <c r="AP262" i="1" s="1"/>
  <c r="AA262" i="1"/>
  <c r="AQ262" i="1" s="1"/>
  <c r="Z263" i="1"/>
  <c r="AA263" i="1"/>
  <c r="AQ263" i="1" s="1"/>
  <c r="AP263" i="1"/>
  <c r="Z264" i="1"/>
  <c r="AA264" i="1"/>
  <c r="AQ264" i="1" s="1"/>
  <c r="AP264" i="1"/>
  <c r="Z265" i="1"/>
  <c r="AP265" i="1" s="1"/>
  <c r="AA265" i="1"/>
  <c r="AQ265" i="1" s="1"/>
  <c r="Z266" i="1"/>
  <c r="AP266" i="1" s="1"/>
  <c r="AA266" i="1"/>
  <c r="AQ266" i="1" s="1"/>
  <c r="Z267" i="1"/>
  <c r="AA267" i="1"/>
  <c r="AQ267" i="1" s="1"/>
  <c r="AP267" i="1"/>
  <c r="Z268" i="1"/>
  <c r="AA268" i="1"/>
  <c r="AQ268" i="1" s="1"/>
  <c r="AP268" i="1"/>
  <c r="Z269" i="1"/>
  <c r="AP269" i="1" s="1"/>
  <c r="AA269" i="1"/>
  <c r="AQ269" i="1" s="1"/>
  <c r="Z270" i="1"/>
  <c r="AP270" i="1" s="1"/>
  <c r="AA270" i="1"/>
  <c r="AQ270" i="1" s="1"/>
  <c r="Z271" i="1"/>
  <c r="AA271" i="1"/>
  <c r="AQ271" i="1" s="1"/>
  <c r="AP271" i="1"/>
  <c r="Z272" i="1"/>
  <c r="AA272" i="1"/>
  <c r="AQ272" i="1" s="1"/>
  <c r="AP272" i="1"/>
  <c r="Z273" i="1"/>
  <c r="AP273" i="1" s="1"/>
  <c r="AA273" i="1"/>
  <c r="AE273" i="1"/>
  <c r="AQ273" i="1"/>
  <c r="Z274" i="1"/>
  <c r="AP274" i="1" s="1"/>
  <c r="AA274" i="1"/>
  <c r="AQ274" i="1" s="1"/>
  <c r="Z275" i="1"/>
  <c r="AP275" i="1" s="1"/>
  <c r="AA275" i="1"/>
  <c r="AQ275" i="1" s="1"/>
  <c r="Z276" i="1"/>
  <c r="AP276" i="1" s="1"/>
  <c r="AA276" i="1"/>
  <c r="AQ276" i="1"/>
  <c r="Z277" i="1"/>
  <c r="AP277" i="1" s="1"/>
  <c r="AA277" i="1"/>
  <c r="AQ277" i="1"/>
  <c r="Z278" i="1"/>
  <c r="AP278" i="1" s="1"/>
  <c r="AA278" i="1"/>
  <c r="AQ278" i="1" s="1"/>
  <c r="Z279" i="1"/>
  <c r="AP279" i="1" s="1"/>
  <c r="AA279" i="1"/>
  <c r="AQ279" i="1" s="1"/>
  <c r="Z280" i="1"/>
  <c r="AP280" i="1" s="1"/>
  <c r="AA280" i="1"/>
  <c r="AQ280" i="1" s="1"/>
  <c r="Z281" i="1"/>
  <c r="AP281" i="1" s="1"/>
  <c r="AA281" i="1"/>
  <c r="AQ281" i="1" s="1"/>
  <c r="Z282" i="1"/>
  <c r="AP282" i="1" s="1"/>
  <c r="AA282" i="1"/>
  <c r="AQ282" i="1" s="1"/>
  <c r="Z283" i="1"/>
  <c r="AP283" i="1" s="1"/>
  <c r="AA283" i="1"/>
  <c r="AQ283" i="1" s="1"/>
  <c r="Z284" i="1"/>
  <c r="AP284" i="1" s="1"/>
  <c r="AA284" i="1"/>
  <c r="AQ284" i="1" s="1"/>
  <c r="Z285" i="1"/>
  <c r="AP285" i="1" s="1"/>
  <c r="AA285" i="1"/>
  <c r="AQ285" i="1" s="1"/>
  <c r="Z286" i="1"/>
  <c r="AP286" i="1" s="1"/>
  <c r="AA286" i="1"/>
  <c r="AQ286" i="1" s="1"/>
  <c r="D287" i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AB287" i="1"/>
  <c r="AC287" i="1"/>
  <c r="AD287" i="1"/>
  <c r="AE287" i="1"/>
  <c r="AF287" i="1"/>
  <c r="AG287" i="1"/>
  <c r="AH287" i="1"/>
  <c r="AI287" i="1"/>
  <c r="AJ287" i="1"/>
  <c r="AK287" i="1"/>
  <c r="AL287" i="1"/>
  <c r="AM287" i="1"/>
  <c r="AN287" i="1"/>
  <c r="AO287" i="1"/>
  <c r="Z288" i="1"/>
  <c r="Z306" i="1" s="1"/>
  <c r="AA288" i="1"/>
  <c r="AQ288" i="1" s="1"/>
  <c r="Z289" i="1"/>
  <c r="AP289" i="1" s="1"/>
  <c r="AA289" i="1"/>
  <c r="AQ289" i="1" s="1"/>
  <c r="Z290" i="1"/>
  <c r="AP290" i="1" s="1"/>
  <c r="AA290" i="1"/>
  <c r="AQ290" i="1" s="1"/>
  <c r="Z291" i="1"/>
  <c r="AP291" i="1" s="1"/>
  <c r="AA291" i="1"/>
  <c r="AQ291" i="1" s="1"/>
  <c r="Z292" i="1"/>
  <c r="AP292" i="1" s="1"/>
  <c r="AA292" i="1"/>
  <c r="AQ292" i="1" s="1"/>
  <c r="Z293" i="1"/>
  <c r="AP293" i="1" s="1"/>
  <c r="AA293" i="1"/>
  <c r="AQ293" i="1" s="1"/>
  <c r="Z294" i="1"/>
  <c r="AP294" i="1" s="1"/>
  <c r="AA294" i="1"/>
  <c r="AQ294" i="1" s="1"/>
  <c r="Z295" i="1"/>
  <c r="AP295" i="1" s="1"/>
  <c r="AA295" i="1"/>
  <c r="AQ295" i="1" s="1"/>
  <c r="Z296" i="1"/>
  <c r="AP296" i="1" s="1"/>
  <c r="AA296" i="1"/>
  <c r="AQ296" i="1" s="1"/>
  <c r="Z297" i="1"/>
  <c r="AP297" i="1" s="1"/>
  <c r="AA297" i="1"/>
  <c r="AQ297" i="1" s="1"/>
  <c r="Z298" i="1"/>
  <c r="AP298" i="1" s="1"/>
  <c r="AA298" i="1"/>
  <c r="AQ298" i="1" s="1"/>
  <c r="Z299" i="1"/>
  <c r="AP299" i="1" s="1"/>
  <c r="AA299" i="1"/>
  <c r="AQ299" i="1" s="1"/>
  <c r="Z300" i="1"/>
  <c r="AP300" i="1" s="1"/>
  <c r="AA300" i="1"/>
  <c r="AQ300" i="1" s="1"/>
  <c r="AE300" i="1"/>
  <c r="Z301" i="1"/>
  <c r="AP301" i="1" s="1"/>
  <c r="AA301" i="1"/>
  <c r="AQ301" i="1"/>
  <c r="Z302" i="1"/>
  <c r="AP302" i="1" s="1"/>
  <c r="AA302" i="1"/>
  <c r="AQ302" i="1"/>
  <c r="Z303" i="1"/>
  <c r="AP303" i="1" s="1"/>
  <c r="AA303" i="1"/>
  <c r="AQ303" i="1"/>
  <c r="Z304" i="1"/>
  <c r="AP304" i="1" s="1"/>
  <c r="AA304" i="1"/>
  <c r="AQ304" i="1"/>
  <c r="Z305" i="1"/>
  <c r="AP305" i="1" s="1"/>
  <c r="AA305" i="1"/>
  <c r="AQ305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V306" i="1"/>
  <c r="W306" i="1"/>
  <c r="X306" i="1"/>
  <c r="Y306" i="1"/>
  <c r="AB306" i="1"/>
  <c r="AC306" i="1"/>
  <c r="AD306" i="1"/>
  <c r="AE306" i="1"/>
  <c r="AF306" i="1"/>
  <c r="AG306" i="1"/>
  <c r="AH306" i="1"/>
  <c r="AI306" i="1"/>
  <c r="AJ306" i="1"/>
  <c r="AK306" i="1"/>
  <c r="AL306" i="1"/>
  <c r="AM306" i="1"/>
  <c r="AN306" i="1"/>
  <c r="AO306" i="1"/>
  <c r="Z307" i="1"/>
  <c r="AP307" i="1" s="1"/>
  <c r="AA307" i="1"/>
  <c r="AQ307" i="1"/>
  <c r="Z308" i="1"/>
  <c r="AP308" i="1" s="1"/>
  <c r="AA308" i="1"/>
  <c r="AQ308" i="1"/>
  <c r="Z309" i="1"/>
  <c r="AP309" i="1" s="1"/>
  <c r="AA309" i="1"/>
  <c r="AQ309" i="1"/>
  <c r="Z310" i="1"/>
  <c r="AP310" i="1" s="1"/>
  <c r="AA310" i="1"/>
  <c r="AQ310" i="1"/>
  <c r="Z311" i="1"/>
  <c r="AP311" i="1" s="1"/>
  <c r="AA311" i="1"/>
  <c r="AE311" i="1"/>
  <c r="AQ311" i="1"/>
  <c r="Z312" i="1"/>
  <c r="AA312" i="1"/>
  <c r="AP312" i="1"/>
  <c r="AQ312" i="1"/>
  <c r="Z313" i="1"/>
  <c r="AA313" i="1"/>
  <c r="AP313" i="1"/>
  <c r="AQ313" i="1"/>
  <c r="Z314" i="1"/>
  <c r="AA314" i="1"/>
  <c r="AP314" i="1"/>
  <c r="AQ314" i="1"/>
  <c r="Z315" i="1"/>
  <c r="AA315" i="1"/>
  <c r="AP315" i="1"/>
  <c r="AQ315" i="1"/>
  <c r="Z316" i="1"/>
  <c r="AA316" i="1"/>
  <c r="AP316" i="1"/>
  <c r="AQ316" i="1"/>
  <c r="Z317" i="1"/>
  <c r="AA317" i="1"/>
  <c r="AP317" i="1"/>
  <c r="AQ317" i="1"/>
  <c r="Z318" i="1"/>
  <c r="AA318" i="1"/>
  <c r="AP318" i="1"/>
  <c r="AQ318" i="1"/>
  <c r="Z319" i="1"/>
  <c r="AA319" i="1"/>
  <c r="AP319" i="1"/>
  <c r="AQ319" i="1"/>
  <c r="Z320" i="1"/>
  <c r="AA320" i="1"/>
  <c r="AP320" i="1"/>
  <c r="AQ320" i="1"/>
  <c r="Z321" i="1"/>
  <c r="AA321" i="1"/>
  <c r="AP321" i="1"/>
  <c r="AQ321" i="1"/>
  <c r="D322" i="1"/>
  <c r="Z322" i="1" s="1"/>
  <c r="AP322" i="1" s="1"/>
  <c r="AA322" i="1"/>
  <c r="AQ322" i="1" s="1"/>
  <c r="Z323" i="1"/>
  <c r="AA323" i="1"/>
  <c r="AQ323" i="1" s="1"/>
  <c r="AP323" i="1"/>
  <c r="Z324" i="1"/>
  <c r="AA324" i="1"/>
  <c r="AQ324" i="1" s="1"/>
  <c r="AP324" i="1"/>
  <c r="Z325" i="1"/>
  <c r="AA325" i="1"/>
  <c r="AQ325" i="1" s="1"/>
  <c r="AP325" i="1"/>
  <c r="Z326" i="1"/>
  <c r="AA326" i="1"/>
  <c r="AQ326" i="1" s="1"/>
  <c r="AP326" i="1"/>
  <c r="Z327" i="1"/>
  <c r="AA327" i="1"/>
  <c r="AQ327" i="1" s="1"/>
  <c r="AP327" i="1"/>
  <c r="Z328" i="1"/>
  <c r="AA328" i="1"/>
  <c r="AQ328" i="1" s="1"/>
  <c r="AP328" i="1"/>
  <c r="Z329" i="1"/>
  <c r="AA329" i="1"/>
  <c r="AQ329" i="1" s="1"/>
  <c r="AP329" i="1"/>
  <c r="Z330" i="1"/>
  <c r="AA330" i="1"/>
  <c r="AQ330" i="1" s="1"/>
  <c r="AP330" i="1"/>
  <c r="Z331" i="1"/>
  <c r="AA331" i="1"/>
  <c r="AQ331" i="1" s="1"/>
  <c r="AP331" i="1"/>
  <c r="Z332" i="1"/>
  <c r="AA332" i="1"/>
  <c r="AQ332" i="1" s="1"/>
  <c r="AP332" i="1"/>
  <c r="Z333" i="1"/>
  <c r="AA333" i="1"/>
  <c r="AQ333" i="1" s="1"/>
  <c r="AP333" i="1"/>
  <c r="Z334" i="1"/>
  <c r="AA334" i="1"/>
  <c r="AQ334" i="1" s="1"/>
  <c r="AP334" i="1"/>
  <c r="Z335" i="1"/>
  <c r="AA335" i="1"/>
  <c r="AQ335" i="1" s="1"/>
  <c r="AP335" i="1"/>
  <c r="Z336" i="1"/>
  <c r="AA336" i="1"/>
  <c r="AQ336" i="1" s="1"/>
  <c r="AP336" i="1"/>
  <c r="D337" i="1"/>
  <c r="E337" i="1"/>
  <c r="F337" i="1"/>
  <c r="G337" i="1"/>
  <c r="H337" i="1"/>
  <c r="I337" i="1"/>
  <c r="J337" i="1"/>
  <c r="K337" i="1"/>
  <c r="L337" i="1"/>
  <c r="M337" i="1"/>
  <c r="N337" i="1"/>
  <c r="O337" i="1"/>
  <c r="P337" i="1"/>
  <c r="Q337" i="1"/>
  <c r="R337" i="1"/>
  <c r="S337" i="1"/>
  <c r="T337" i="1"/>
  <c r="U337" i="1"/>
  <c r="V337" i="1"/>
  <c r="W337" i="1"/>
  <c r="X337" i="1"/>
  <c r="Y337" i="1"/>
  <c r="AB337" i="1"/>
  <c r="AC337" i="1"/>
  <c r="AD337" i="1"/>
  <c r="AE337" i="1"/>
  <c r="AF337" i="1"/>
  <c r="AG337" i="1"/>
  <c r="AH337" i="1"/>
  <c r="AI337" i="1"/>
  <c r="AJ337" i="1"/>
  <c r="AK337" i="1"/>
  <c r="AL337" i="1"/>
  <c r="AM337" i="1"/>
  <c r="AN337" i="1"/>
  <c r="AO337" i="1"/>
  <c r="Z338" i="1"/>
  <c r="AA338" i="1"/>
  <c r="AQ338" i="1" s="1"/>
  <c r="AP338" i="1"/>
  <c r="Z339" i="1"/>
  <c r="AA339" i="1"/>
  <c r="AQ339" i="1" s="1"/>
  <c r="AP339" i="1"/>
  <c r="Z340" i="1"/>
  <c r="AA340" i="1"/>
  <c r="AQ340" i="1" s="1"/>
  <c r="AP340" i="1"/>
  <c r="Z341" i="1"/>
  <c r="AA341" i="1"/>
  <c r="AQ341" i="1" s="1"/>
  <c r="AP341" i="1"/>
  <c r="Z342" i="1"/>
  <c r="AP342" i="1" s="1"/>
  <c r="AA342" i="1"/>
  <c r="AQ342" i="1" s="1"/>
  <c r="AE342" i="1"/>
  <c r="Z343" i="1"/>
  <c r="AA343" i="1"/>
  <c r="AQ343" i="1" s="1"/>
  <c r="Z344" i="1"/>
  <c r="AP344" i="1" s="1"/>
  <c r="AA344" i="1"/>
  <c r="AQ344" i="1" s="1"/>
  <c r="Z345" i="1"/>
  <c r="AP345" i="1" s="1"/>
  <c r="AA345" i="1"/>
  <c r="AQ345" i="1" s="1"/>
  <c r="Z346" i="1"/>
  <c r="AP346" i="1" s="1"/>
  <c r="AA346" i="1"/>
  <c r="AQ346" i="1" s="1"/>
  <c r="Z347" i="1"/>
  <c r="AP347" i="1" s="1"/>
  <c r="AA347" i="1"/>
  <c r="AQ347" i="1" s="1"/>
  <c r="Z348" i="1"/>
  <c r="AP348" i="1" s="1"/>
  <c r="AA348" i="1"/>
  <c r="AQ348" i="1" s="1"/>
  <c r="Z349" i="1"/>
  <c r="AP349" i="1" s="1"/>
  <c r="AA349" i="1"/>
  <c r="AQ349" i="1" s="1"/>
  <c r="Z350" i="1"/>
  <c r="AP350" i="1" s="1"/>
  <c r="AA350" i="1"/>
  <c r="AQ350" i="1" s="1"/>
  <c r="D351" i="1"/>
  <c r="Z351" i="1"/>
  <c r="AP351" i="1" s="1"/>
  <c r="AA351" i="1"/>
  <c r="AQ351" i="1"/>
  <c r="Z352" i="1"/>
  <c r="AP352" i="1" s="1"/>
  <c r="AA352" i="1"/>
  <c r="AQ352" i="1"/>
  <c r="Z353" i="1"/>
  <c r="AP353" i="1" s="1"/>
  <c r="AA353" i="1"/>
  <c r="AQ353" i="1"/>
  <c r="Z354" i="1"/>
  <c r="AP354" i="1" s="1"/>
  <c r="AA354" i="1"/>
  <c r="AQ354" i="1"/>
  <c r="Z355" i="1"/>
  <c r="AP355" i="1" s="1"/>
  <c r="AA355" i="1"/>
  <c r="AQ355" i="1"/>
  <c r="Z356" i="1"/>
  <c r="AP356" i="1" s="1"/>
  <c r="AA356" i="1"/>
  <c r="AQ356" i="1"/>
  <c r="Z357" i="1"/>
  <c r="AP357" i="1" s="1"/>
  <c r="AA357" i="1"/>
  <c r="AQ357" i="1"/>
  <c r="Z358" i="1"/>
  <c r="AP358" i="1" s="1"/>
  <c r="AA358" i="1"/>
  <c r="AQ358" i="1"/>
  <c r="Z359" i="1"/>
  <c r="AP359" i="1" s="1"/>
  <c r="AA359" i="1"/>
  <c r="AQ359" i="1"/>
  <c r="Z360" i="1"/>
  <c r="AP360" i="1" s="1"/>
  <c r="AA360" i="1"/>
  <c r="AQ360" i="1"/>
  <c r="Z361" i="1"/>
  <c r="AP361" i="1" s="1"/>
  <c r="AA361" i="1"/>
  <c r="AQ361" i="1"/>
  <c r="Z362" i="1"/>
  <c r="AP362" i="1" s="1"/>
  <c r="AA362" i="1"/>
  <c r="AQ362" i="1"/>
  <c r="Z363" i="1"/>
  <c r="AP363" i="1" s="1"/>
  <c r="AA363" i="1"/>
  <c r="AQ363" i="1"/>
  <c r="Z364" i="1"/>
  <c r="AP364" i="1" s="1"/>
  <c r="AA364" i="1"/>
  <c r="AQ364" i="1"/>
  <c r="Z365" i="1"/>
  <c r="AP365" i="1" s="1"/>
  <c r="AA365" i="1"/>
  <c r="AQ365" i="1"/>
  <c r="Z366" i="1"/>
  <c r="AP366" i="1" s="1"/>
  <c r="AA366" i="1"/>
  <c r="AQ366" i="1"/>
  <c r="D367" i="1"/>
  <c r="E367" i="1"/>
  <c r="F367" i="1"/>
  <c r="G367" i="1"/>
  <c r="H367" i="1"/>
  <c r="I367" i="1"/>
  <c r="J367" i="1"/>
  <c r="K367" i="1"/>
  <c r="L367" i="1"/>
  <c r="M367" i="1"/>
  <c r="N367" i="1"/>
  <c r="O367" i="1"/>
  <c r="P367" i="1"/>
  <c r="Q367" i="1"/>
  <c r="R367" i="1"/>
  <c r="S367" i="1"/>
  <c r="T367" i="1"/>
  <c r="U367" i="1"/>
  <c r="V367" i="1"/>
  <c r="W367" i="1"/>
  <c r="X367" i="1"/>
  <c r="Y367" i="1"/>
  <c r="AB367" i="1"/>
  <c r="AC367" i="1"/>
  <c r="AD367" i="1"/>
  <c r="AE367" i="1"/>
  <c r="AF367" i="1"/>
  <c r="AG367" i="1"/>
  <c r="AH367" i="1"/>
  <c r="AI367" i="1"/>
  <c r="AJ367" i="1"/>
  <c r="AK367" i="1"/>
  <c r="AL367" i="1"/>
  <c r="AM367" i="1"/>
  <c r="AN367" i="1"/>
  <c r="AO367" i="1"/>
  <c r="AQ367" i="1"/>
  <c r="Z368" i="1"/>
  <c r="AP368" i="1" s="1"/>
  <c r="AA368" i="1"/>
  <c r="AQ368" i="1"/>
  <c r="Z369" i="1"/>
  <c r="AP369" i="1" s="1"/>
  <c r="AP390" i="1" s="1"/>
  <c r="AA369" i="1"/>
  <c r="AQ369" i="1"/>
  <c r="Z370" i="1"/>
  <c r="AP370" i="1" s="1"/>
  <c r="AA370" i="1"/>
  <c r="AQ370" i="1"/>
  <c r="Z371" i="1"/>
  <c r="AP371" i="1" s="1"/>
  <c r="AA371" i="1"/>
  <c r="AQ371" i="1"/>
  <c r="Z372" i="1"/>
  <c r="AP372" i="1" s="1"/>
  <c r="AA372" i="1"/>
  <c r="AQ372" i="1"/>
  <c r="Z373" i="1"/>
  <c r="AP373" i="1" s="1"/>
  <c r="AA373" i="1"/>
  <c r="AQ373" i="1"/>
  <c r="Z374" i="1"/>
  <c r="AP374" i="1" s="1"/>
  <c r="AA374" i="1"/>
  <c r="AA390" i="1" s="1"/>
  <c r="Z375" i="1"/>
  <c r="AP375" i="1" s="1"/>
  <c r="AA375" i="1"/>
  <c r="AQ375" i="1"/>
  <c r="Z376" i="1"/>
  <c r="AP376" i="1" s="1"/>
  <c r="AA376" i="1"/>
  <c r="AQ376" i="1"/>
  <c r="Z377" i="1"/>
  <c r="AP377" i="1" s="1"/>
  <c r="AA377" i="1"/>
  <c r="AQ377" i="1"/>
  <c r="Z378" i="1"/>
  <c r="AP378" i="1" s="1"/>
  <c r="AA378" i="1"/>
  <c r="AQ378" i="1" s="1"/>
  <c r="Z379" i="1"/>
  <c r="AP379" i="1" s="1"/>
  <c r="AA379" i="1"/>
  <c r="AQ379" i="1"/>
  <c r="Z380" i="1"/>
  <c r="AP380" i="1" s="1"/>
  <c r="AA380" i="1"/>
  <c r="AQ380" i="1"/>
  <c r="Z381" i="1"/>
  <c r="AP381" i="1" s="1"/>
  <c r="AA381" i="1"/>
  <c r="AQ381" i="1"/>
  <c r="Z382" i="1"/>
  <c r="AP382" i="1" s="1"/>
  <c r="AA382" i="1"/>
  <c r="AQ382" i="1" s="1"/>
  <c r="Z383" i="1"/>
  <c r="AP383" i="1" s="1"/>
  <c r="AA383" i="1"/>
  <c r="AQ383" i="1"/>
  <c r="Z384" i="1"/>
  <c r="AA384" i="1"/>
  <c r="AP384" i="1"/>
  <c r="AQ384" i="1"/>
  <c r="Z385" i="1"/>
  <c r="AA385" i="1"/>
  <c r="AP385" i="1"/>
  <c r="AQ385" i="1"/>
  <c r="Z386" i="1"/>
  <c r="AA386" i="1"/>
  <c r="AQ386" i="1" s="1"/>
  <c r="AE386" i="1"/>
  <c r="AE390" i="1" s="1"/>
  <c r="AE419" i="1" s="1"/>
  <c r="AE562" i="1" s="1"/>
  <c r="AP386" i="1"/>
  <c r="Z387" i="1"/>
  <c r="AP387" i="1" s="1"/>
  <c r="AA387" i="1"/>
  <c r="AQ387" i="1" s="1"/>
  <c r="AE387" i="1"/>
  <c r="Z388" i="1"/>
  <c r="AP388" i="1" s="1"/>
  <c r="AA388" i="1"/>
  <c r="AQ388" i="1" s="1"/>
  <c r="Z389" i="1"/>
  <c r="AP389" i="1" s="1"/>
  <c r="AA389" i="1"/>
  <c r="AQ389" i="1" s="1"/>
  <c r="D390" i="1"/>
  <c r="E390" i="1"/>
  <c r="F390" i="1"/>
  <c r="G390" i="1"/>
  <c r="H390" i="1"/>
  <c r="I390" i="1"/>
  <c r="J390" i="1"/>
  <c r="K390" i="1"/>
  <c r="L390" i="1"/>
  <c r="M390" i="1"/>
  <c r="N390" i="1"/>
  <c r="O390" i="1"/>
  <c r="P390" i="1"/>
  <c r="Q390" i="1"/>
  <c r="R390" i="1"/>
  <c r="S390" i="1"/>
  <c r="T390" i="1"/>
  <c r="U390" i="1"/>
  <c r="V390" i="1"/>
  <c r="W390" i="1"/>
  <c r="X390" i="1"/>
  <c r="Y390" i="1"/>
  <c r="AB390" i="1"/>
  <c r="AC390" i="1"/>
  <c r="AD390" i="1"/>
  <c r="AF390" i="1"/>
  <c r="AG390" i="1"/>
  <c r="AH390" i="1"/>
  <c r="AI390" i="1"/>
  <c r="AJ390" i="1"/>
  <c r="AK390" i="1"/>
  <c r="AL390" i="1"/>
  <c r="AM390" i="1"/>
  <c r="AN390" i="1"/>
  <c r="AO390" i="1"/>
  <c r="Z391" i="1"/>
  <c r="AP391" i="1" s="1"/>
  <c r="AA391" i="1"/>
  <c r="AQ391" i="1" s="1"/>
  <c r="Z392" i="1"/>
  <c r="AP392" i="1" s="1"/>
  <c r="AA392" i="1"/>
  <c r="AQ392" i="1" s="1"/>
  <c r="Z393" i="1"/>
  <c r="AP393" i="1" s="1"/>
  <c r="AA393" i="1"/>
  <c r="AQ393" i="1" s="1"/>
  <c r="Z394" i="1"/>
  <c r="AP394" i="1" s="1"/>
  <c r="AA394" i="1"/>
  <c r="AQ394" i="1" s="1"/>
  <c r="Z395" i="1"/>
  <c r="AP395" i="1" s="1"/>
  <c r="AA395" i="1"/>
  <c r="AQ395" i="1" s="1"/>
  <c r="Z396" i="1"/>
  <c r="AP396" i="1" s="1"/>
  <c r="AA396" i="1"/>
  <c r="AQ396" i="1" s="1"/>
  <c r="Z397" i="1"/>
  <c r="AP397" i="1" s="1"/>
  <c r="AA397" i="1"/>
  <c r="AQ397" i="1" s="1"/>
  <c r="AE397" i="1"/>
  <c r="Z398" i="1"/>
  <c r="AP398" i="1" s="1"/>
  <c r="AA398" i="1"/>
  <c r="AQ398" i="1"/>
  <c r="Z399" i="1"/>
  <c r="AP399" i="1" s="1"/>
  <c r="AA399" i="1"/>
  <c r="AQ399" i="1"/>
  <c r="Z400" i="1"/>
  <c r="AP400" i="1" s="1"/>
  <c r="AA400" i="1"/>
  <c r="AQ400" i="1"/>
  <c r="Z401" i="1"/>
  <c r="AP401" i="1" s="1"/>
  <c r="AA401" i="1"/>
  <c r="AQ401" i="1"/>
  <c r="Z402" i="1"/>
  <c r="AP402" i="1" s="1"/>
  <c r="AA402" i="1"/>
  <c r="AQ402" i="1"/>
  <c r="Z403" i="1"/>
  <c r="AP403" i="1" s="1"/>
  <c r="AA403" i="1"/>
  <c r="AQ403" i="1"/>
  <c r="D404" i="1"/>
  <c r="D418" i="1" s="1"/>
  <c r="AA404" i="1"/>
  <c r="AQ404" i="1"/>
  <c r="U405" i="1"/>
  <c r="Z405" i="1"/>
  <c r="AA405" i="1"/>
  <c r="AQ405" i="1" s="1"/>
  <c r="AP405" i="1"/>
  <c r="Z406" i="1"/>
  <c r="AA406" i="1"/>
  <c r="AQ406" i="1" s="1"/>
  <c r="AP406" i="1"/>
  <c r="Z407" i="1"/>
  <c r="AA407" i="1"/>
  <c r="AQ407" i="1" s="1"/>
  <c r="AP407" i="1"/>
  <c r="Z408" i="1"/>
  <c r="AA408" i="1"/>
  <c r="AQ408" i="1" s="1"/>
  <c r="AP408" i="1"/>
  <c r="Z409" i="1"/>
  <c r="AA409" i="1"/>
  <c r="AQ409" i="1" s="1"/>
  <c r="AP409" i="1"/>
  <c r="Z410" i="1"/>
  <c r="AA410" i="1"/>
  <c r="AQ410" i="1" s="1"/>
  <c r="AP410" i="1"/>
  <c r="Z411" i="1"/>
  <c r="AA411" i="1"/>
  <c r="AQ411" i="1" s="1"/>
  <c r="AP411" i="1"/>
  <c r="Z412" i="1"/>
  <c r="AA412" i="1"/>
  <c r="AQ412" i="1" s="1"/>
  <c r="AP412" i="1"/>
  <c r="Z413" i="1"/>
  <c r="AA413" i="1"/>
  <c r="AQ413" i="1" s="1"/>
  <c r="AP413" i="1"/>
  <c r="Z414" i="1"/>
  <c r="AA414" i="1"/>
  <c r="AQ414" i="1" s="1"/>
  <c r="AP414" i="1"/>
  <c r="Z415" i="1"/>
  <c r="AA415" i="1"/>
  <c r="AQ415" i="1" s="1"/>
  <c r="AP415" i="1"/>
  <c r="Z416" i="1"/>
  <c r="AA416" i="1"/>
  <c r="AQ416" i="1" s="1"/>
  <c r="AP416" i="1"/>
  <c r="Z417" i="1"/>
  <c r="AA417" i="1"/>
  <c r="AQ417" i="1" s="1"/>
  <c r="AP417" i="1"/>
  <c r="E418" i="1"/>
  <c r="F418" i="1"/>
  <c r="G418" i="1"/>
  <c r="H418" i="1"/>
  <c r="I418" i="1"/>
  <c r="J418" i="1"/>
  <c r="K418" i="1"/>
  <c r="L418" i="1"/>
  <c r="M418" i="1"/>
  <c r="N418" i="1"/>
  <c r="O418" i="1"/>
  <c r="P418" i="1"/>
  <c r="Q418" i="1"/>
  <c r="R418" i="1"/>
  <c r="S418" i="1"/>
  <c r="T418" i="1"/>
  <c r="U418" i="1"/>
  <c r="V418" i="1"/>
  <c r="W418" i="1"/>
  <c r="X418" i="1"/>
  <c r="Y418" i="1"/>
  <c r="AB418" i="1"/>
  <c r="AC418" i="1"/>
  <c r="AD418" i="1"/>
  <c r="AE418" i="1"/>
  <c r="AF418" i="1"/>
  <c r="AG418" i="1"/>
  <c r="AH418" i="1"/>
  <c r="AI418" i="1"/>
  <c r="AJ418" i="1"/>
  <c r="AK418" i="1"/>
  <c r="AL418" i="1"/>
  <c r="AM418" i="1"/>
  <c r="AN418" i="1"/>
  <c r="AO418" i="1"/>
  <c r="E419" i="1"/>
  <c r="F419" i="1"/>
  <c r="G419" i="1"/>
  <c r="H419" i="1"/>
  <c r="I419" i="1"/>
  <c r="J419" i="1"/>
  <c r="K419" i="1"/>
  <c r="L419" i="1"/>
  <c r="M419" i="1"/>
  <c r="N419" i="1"/>
  <c r="O419" i="1"/>
  <c r="P419" i="1"/>
  <c r="Q419" i="1"/>
  <c r="R419" i="1"/>
  <c r="S419" i="1"/>
  <c r="T419" i="1"/>
  <c r="U419" i="1"/>
  <c r="V419" i="1"/>
  <c r="W419" i="1"/>
  <c r="X419" i="1"/>
  <c r="Y419" i="1"/>
  <c r="AB419" i="1"/>
  <c r="AC419" i="1"/>
  <c r="AD419" i="1"/>
  <c r="AF419" i="1"/>
  <c r="AG419" i="1"/>
  <c r="AI419" i="1"/>
  <c r="AJ419" i="1"/>
  <c r="AK419" i="1"/>
  <c r="AL419" i="1"/>
  <c r="AM419" i="1"/>
  <c r="AN419" i="1"/>
  <c r="AO419" i="1"/>
  <c r="Z420" i="1"/>
  <c r="AA420" i="1"/>
  <c r="AQ420" i="1" s="1"/>
  <c r="AP420" i="1"/>
  <c r="D421" i="1"/>
  <c r="Z421" i="1"/>
  <c r="AP421" i="1" s="1"/>
  <c r="AA421" i="1"/>
  <c r="AQ421" i="1" s="1"/>
  <c r="Z422" i="1"/>
  <c r="AP422" i="1" s="1"/>
  <c r="AA422" i="1"/>
  <c r="AQ422" i="1" s="1"/>
  <c r="Z423" i="1"/>
  <c r="AP423" i="1" s="1"/>
  <c r="AA423" i="1"/>
  <c r="AQ423" i="1" s="1"/>
  <c r="Z424" i="1"/>
  <c r="AP424" i="1" s="1"/>
  <c r="AA424" i="1"/>
  <c r="AQ424" i="1" s="1"/>
  <c r="D425" i="1"/>
  <c r="Z425" i="1"/>
  <c r="AP425" i="1" s="1"/>
  <c r="AA425" i="1"/>
  <c r="AQ425" i="1"/>
  <c r="Z426" i="1"/>
  <c r="AP426" i="1" s="1"/>
  <c r="AA426" i="1"/>
  <c r="AQ426" i="1"/>
  <c r="Z427" i="1"/>
  <c r="AP427" i="1" s="1"/>
  <c r="AA427" i="1"/>
  <c r="AQ427" i="1"/>
  <c r="Z428" i="1"/>
  <c r="AP428" i="1" s="1"/>
  <c r="AA428" i="1"/>
  <c r="AQ428" i="1"/>
  <c r="D429" i="1"/>
  <c r="Z429" i="1" s="1"/>
  <c r="AA429" i="1"/>
  <c r="AQ429" i="1"/>
  <c r="Z430" i="1"/>
  <c r="AA430" i="1"/>
  <c r="AP430" i="1"/>
  <c r="AQ430" i="1"/>
  <c r="Z431" i="1"/>
  <c r="AA431" i="1"/>
  <c r="AP431" i="1"/>
  <c r="AQ431" i="1"/>
  <c r="M432" i="1"/>
  <c r="Z432" i="1"/>
  <c r="AP432" i="1" s="1"/>
  <c r="AA432" i="1"/>
  <c r="AQ432" i="1" s="1"/>
  <c r="AE432" i="1"/>
  <c r="Z433" i="1"/>
  <c r="AP433" i="1" s="1"/>
  <c r="AA433" i="1"/>
  <c r="AQ433" i="1" s="1"/>
  <c r="Z434" i="1"/>
  <c r="AP434" i="1" s="1"/>
  <c r="AA434" i="1"/>
  <c r="AQ434" i="1" s="1"/>
  <c r="Z435" i="1"/>
  <c r="AP435" i="1" s="1"/>
  <c r="AA435" i="1"/>
  <c r="AQ435" i="1" s="1"/>
  <c r="Z436" i="1"/>
  <c r="AP436" i="1" s="1"/>
  <c r="AA436" i="1"/>
  <c r="AQ436" i="1" s="1"/>
  <c r="Z437" i="1"/>
  <c r="AP437" i="1" s="1"/>
  <c r="AA437" i="1"/>
  <c r="AQ437" i="1" s="1"/>
  <c r="D438" i="1"/>
  <c r="Z438" i="1" s="1"/>
  <c r="AP438" i="1" s="1"/>
  <c r="E438" i="1"/>
  <c r="AA438" i="1" s="1"/>
  <c r="E439" i="1"/>
  <c r="Z439" i="1"/>
  <c r="AA439" i="1"/>
  <c r="AQ439" i="1" s="1"/>
  <c r="AP439" i="1"/>
  <c r="Z440" i="1"/>
  <c r="AA440" i="1"/>
  <c r="AQ440" i="1" s="1"/>
  <c r="AP440" i="1"/>
  <c r="Z441" i="1"/>
  <c r="AA441" i="1"/>
  <c r="AQ441" i="1" s="1"/>
  <c r="AP441" i="1"/>
  <c r="D442" i="1"/>
  <c r="E442" i="1"/>
  <c r="AA442" i="1" s="1"/>
  <c r="AQ442" i="1" s="1"/>
  <c r="Z442" i="1"/>
  <c r="AP442" i="1" s="1"/>
  <c r="Z443" i="1"/>
  <c r="AP443" i="1" s="1"/>
  <c r="AA443" i="1"/>
  <c r="AQ443" i="1"/>
  <c r="E444" i="1"/>
  <c r="AA444" i="1" s="1"/>
  <c r="AQ444" i="1" s="1"/>
  <c r="Z444" i="1"/>
  <c r="AP444" i="1"/>
  <c r="Z445" i="1"/>
  <c r="AA445" i="1"/>
  <c r="AP445" i="1"/>
  <c r="AQ445" i="1"/>
  <c r="Z446" i="1"/>
  <c r="AA446" i="1"/>
  <c r="AP446" i="1"/>
  <c r="AQ446" i="1"/>
  <c r="Z447" i="1"/>
  <c r="AA447" i="1"/>
  <c r="AP447" i="1"/>
  <c r="AQ447" i="1"/>
  <c r="E448" i="1"/>
  <c r="Z448" i="1"/>
  <c r="AA448" i="1"/>
  <c r="AQ448" i="1" s="1"/>
  <c r="AP448" i="1"/>
  <c r="Z449" i="1"/>
  <c r="AA449" i="1"/>
  <c r="AQ449" i="1" s="1"/>
  <c r="AP449" i="1"/>
  <c r="Z450" i="1"/>
  <c r="AA450" i="1"/>
  <c r="AQ450" i="1" s="1"/>
  <c r="AP450" i="1"/>
  <c r="Z451" i="1"/>
  <c r="AA451" i="1"/>
  <c r="AQ451" i="1" s="1"/>
  <c r="AP451" i="1"/>
  <c r="Z452" i="1"/>
  <c r="AA452" i="1"/>
  <c r="AQ452" i="1" s="1"/>
  <c r="AP452" i="1"/>
  <c r="Z453" i="1"/>
  <c r="AA453" i="1"/>
  <c r="AQ453" i="1" s="1"/>
  <c r="AP453" i="1"/>
  <c r="Z454" i="1"/>
  <c r="AA454" i="1"/>
  <c r="AQ454" i="1" s="1"/>
  <c r="AP454" i="1"/>
  <c r="Z455" i="1"/>
  <c r="AA455" i="1"/>
  <c r="AQ455" i="1" s="1"/>
  <c r="AP455" i="1"/>
  <c r="Z456" i="1"/>
  <c r="AA456" i="1"/>
  <c r="AQ456" i="1" s="1"/>
  <c r="AP456" i="1"/>
  <c r="Z457" i="1"/>
  <c r="AP457" i="1" s="1"/>
  <c r="AA457" i="1"/>
  <c r="AQ457" i="1" s="1"/>
  <c r="AE457" i="1"/>
  <c r="Z458" i="1"/>
  <c r="AP458" i="1" s="1"/>
  <c r="AA458" i="1"/>
  <c r="AQ458" i="1" s="1"/>
  <c r="AG458" i="1"/>
  <c r="E459" i="1"/>
  <c r="AA459" i="1" s="1"/>
  <c r="AQ459" i="1" s="1"/>
  <c r="Z459" i="1"/>
  <c r="AP459" i="1"/>
  <c r="Z460" i="1"/>
  <c r="AA460" i="1"/>
  <c r="AP460" i="1"/>
  <c r="AQ460" i="1"/>
  <c r="Z461" i="1"/>
  <c r="AA461" i="1"/>
  <c r="AP461" i="1"/>
  <c r="AQ461" i="1"/>
  <c r="Z462" i="1"/>
  <c r="AA462" i="1"/>
  <c r="AP462" i="1"/>
  <c r="AQ462" i="1"/>
  <c r="Z463" i="1"/>
  <c r="AA463" i="1"/>
  <c r="AP463" i="1"/>
  <c r="AQ463" i="1"/>
  <c r="Z464" i="1"/>
  <c r="AA464" i="1"/>
  <c r="AP464" i="1"/>
  <c r="AQ464" i="1"/>
  <c r="Z465" i="1"/>
  <c r="AA465" i="1"/>
  <c r="AP465" i="1"/>
  <c r="AQ465" i="1"/>
  <c r="Z466" i="1"/>
  <c r="AA466" i="1"/>
  <c r="AP466" i="1"/>
  <c r="AQ466" i="1"/>
  <c r="Z467" i="1"/>
  <c r="AA467" i="1"/>
  <c r="AP467" i="1"/>
  <c r="AQ467" i="1"/>
  <c r="Z468" i="1"/>
  <c r="AA468" i="1"/>
  <c r="AP468" i="1"/>
  <c r="AQ468" i="1"/>
  <c r="Z469" i="1"/>
  <c r="AA469" i="1"/>
  <c r="AQ469" i="1" s="1"/>
  <c r="AE469" i="1"/>
  <c r="AP469" i="1"/>
  <c r="Z470" i="1"/>
  <c r="AP470" i="1" s="1"/>
  <c r="AA470" i="1"/>
  <c r="AQ470" i="1" s="1"/>
  <c r="AE470" i="1"/>
  <c r="Z471" i="1"/>
  <c r="AP471" i="1" s="1"/>
  <c r="AA471" i="1"/>
  <c r="AQ471" i="1" s="1"/>
  <c r="Z472" i="1"/>
  <c r="AP472" i="1" s="1"/>
  <c r="AA472" i="1"/>
  <c r="AQ472" i="1" s="1"/>
  <c r="Z473" i="1"/>
  <c r="AP473" i="1" s="1"/>
  <c r="AA473" i="1"/>
  <c r="AQ473" i="1" s="1"/>
  <c r="E474" i="1"/>
  <c r="AA474" i="1" s="1"/>
  <c r="AQ474" i="1" s="1"/>
  <c r="Z474" i="1"/>
  <c r="AP474" i="1" s="1"/>
  <c r="AD474" i="1"/>
  <c r="V475" i="1"/>
  <c r="W475" i="1"/>
  <c r="Z475" i="1"/>
  <c r="AP475" i="1" s="1"/>
  <c r="AA475" i="1"/>
  <c r="AQ475" i="1" s="1"/>
  <c r="Z476" i="1"/>
  <c r="AP476" i="1" s="1"/>
  <c r="AA476" i="1"/>
  <c r="AQ476" i="1" s="1"/>
  <c r="Z477" i="1"/>
  <c r="AP477" i="1" s="1"/>
  <c r="AA477" i="1"/>
  <c r="AQ477" i="1" s="1"/>
  <c r="Z478" i="1"/>
  <c r="AP478" i="1" s="1"/>
  <c r="AA478" i="1"/>
  <c r="AQ478" i="1" s="1"/>
  <c r="Z479" i="1"/>
  <c r="AP479" i="1" s="1"/>
  <c r="AA479" i="1"/>
  <c r="AQ479" i="1" s="1"/>
  <c r="Z480" i="1"/>
  <c r="AP480" i="1" s="1"/>
  <c r="AA480" i="1"/>
  <c r="AQ480" i="1" s="1"/>
  <c r="Z481" i="1"/>
  <c r="AP481" i="1" s="1"/>
  <c r="AA481" i="1"/>
  <c r="AQ481" i="1" s="1"/>
  <c r="E482" i="1"/>
  <c r="AA482" i="1" s="1"/>
  <c r="AQ482" i="1" s="1"/>
  <c r="Z482" i="1"/>
  <c r="AP482" i="1" s="1"/>
  <c r="E483" i="1"/>
  <c r="AA483" i="1" s="1"/>
  <c r="AQ483" i="1" s="1"/>
  <c r="Z483" i="1"/>
  <c r="AP483" i="1"/>
  <c r="F484" i="1"/>
  <c r="G484" i="1"/>
  <c r="H484" i="1"/>
  <c r="I484" i="1"/>
  <c r="J484" i="1"/>
  <c r="K484" i="1"/>
  <c r="L484" i="1"/>
  <c r="M484" i="1"/>
  <c r="N484" i="1"/>
  <c r="O484" i="1"/>
  <c r="P484" i="1"/>
  <c r="Q484" i="1"/>
  <c r="R484" i="1"/>
  <c r="S484" i="1"/>
  <c r="T484" i="1"/>
  <c r="U484" i="1"/>
  <c r="V484" i="1"/>
  <c r="W484" i="1"/>
  <c r="X484" i="1"/>
  <c r="Y484" i="1"/>
  <c r="AB484" i="1"/>
  <c r="AC484" i="1"/>
  <c r="AD484" i="1"/>
  <c r="AE484" i="1"/>
  <c r="AF484" i="1"/>
  <c r="AG484" i="1"/>
  <c r="AH484" i="1"/>
  <c r="AI484" i="1"/>
  <c r="AJ484" i="1"/>
  <c r="AK484" i="1"/>
  <c r="AL484" i="1"/>
  <c r="AM484" i="1"/>
  <c r="AN484" i="1"/>
  <c r="AO484" i="1"/>
  <c r="Z485" i="1"/>
  <c r="AA485" i="1"/>
  <c r="AP485" i="1"/>
  <c r="AQ485" i="1"/>
  <c r="Z486" i="1"/>
  <c r="AA486" i="1"/>
  <c r="AP486" i="1"/>
  <c r="AQ486" i="1"/>
  <c r="Z487" i="1"/>
  <c r="AA487" i="1"/>
  <c r="AP487" i="1"/>
  <c r="AQ487" i="1"/>
  <c r="Z488" i="1"/>
  <c r="AA488" i="1"/>
  <c r="AP488" i="1"/>
  <c r="AQ488" i="1"/>
  <c r="Z489" i="1"/>
  <c r="AA489" i="1"/>
  <c r="AP489" i="1"/>
  <c r="AQ489" i="1"/>
  <c r="Z490" i="1"/>
  <c r="AA490" i="1"/>
  <c r="AE490" i="1"/>
  <c r="AQ490" i="1" s="1"/>
  <c r="AG490" i="1"/>
  <c r="AP490" i="1"/>
  <c r="Z491" i="1"/>
  <c r="AP491" i="1" s="1"/>
  <c r="AA491" i="1"/>
  <c r="AQ491" i="1" s="1"/>
  <c r="AE491" i="1"/>
  <c r="Z492" i="1"/>
  <c r="AA492" i="1"/>
  <c r="AE492" i="1"/>
  <c r="AQ492" i="1" s="1"/>
  <c r="AG492" i="1"/>
  <c r="AP492" i="1"/>
  <c r="Z493" i="1"/>
  <c r="AA493" i="1"/>
  <c r="AQ493" i="1" s="1"/>
  <c r="AP493" i="1"/>
  <c r="Z494" i="1"/>
  <c r="AP494" i="1" s="1"/>
  <c r="AA494" i="1"/>
  <c r="AQ494" i="1" s="1"/>
  <c r="AE494" i="1"/>
  <c r="Z495" i="1"/>
  <c r="AP495" i="1" s="1"/>
  <c r="AA495" i="1"/>
  <c r="AQ495" i="1" s="1"/>
  <c r="Z496" i="1"/>
  <c r="AP496" i="1" s="1"/>
  <c r="AA496" i="1"/>
  <c r="AQ496" i="1" s="1"/>
  <c r="Z497" i="1"/>
  <c r="AP497" i="1" s="1"/>
  <c r="AA497" i="1"/>
  <c r="AQ497" i="1" s="1"/>
  <c r="Z498" i="1"/>
  <c r="AP498" i="1" s="1"/>
  <c r="AA498" i="1"/>
  <c r="AQ498" i="1" s="1"/>
  <c r="E499" i="1"/>
  <c r="AA499" i="1" s="1"/>
  <c r="Z499" i="1"/>
  <c r="AP499" i="1" s="1"/>
  <c r="Z500" i="1"/>
  <c r="AP500" i="1" s="1"/>
  <c r="AA500" i="1"/>
  <c r="AQ500" i="1"/>
  <c r="Z501" i="1"/>
  <c r="AP501" i="1" s="1"/>
  <c r="AA501" i="1"/>
  <c r="AG501" i="1"/>
  <c r="AQ501" i="1"/>
  <c r="Z502" i="1"/>
  <c r="AA502" i="1"/>
  <c r="AP502" i="1"/>
  <c r="AQ502" i="1"/>
  <c r="Z503" i="1"/>
  <c r="AA503" i="1"/>
  <c r="AP503" i="1"/>
  <c r="AQ503" i="1"/>
  <c r="Z504" i="1"/>
  <c r="AA504" i="1"/>
  <c r="AP504" i="1"/>
  <c r="AQ504" i="1"/>
  <c r="Z505" i="1"/>
  <c r="AA505" i="1"/>
  <c r="AP505" i="1"/>
  <c r="AQ505" i="1"/>
  <c r="Z506" i="1"/>
  <c r="AA506" i="1"/>
  <c r="AQ506" i="1" s="1"/>
  <c r="AL506" i="1"/>
  <c r="AP506" i="1"/>
  <c r="Z507" i="1"/>
  <c r="AA507" i="1"/>
  <c r="AQ507" i="1" s="1"/>
  <c r="AP507" i="1"/>
  <c r="Z508" i="1"/>
  <c r="AA508" i="1"/>
  <c r="AQ508" i="1" s="1"/>
  <c r="AP508" i="1"/>
  <c r="Z509" i="1"/>
  <c r="AA509" i="1"/>
  <c r="AQ509" i="1" s="1"/>
  <c r="AP509" i="1"/>
  <c r="E510" i="1"/>
  <c r="Z510" i="1"/>
  <c r="AP510" i="1" s="1"/>
  <c r="AA510" i="1"/>
  <c r="AQ510" i="1" s="1"/>
  <c r="Z511" i="1"/>
  <c r="AP511" i="1" s="1"/>
  <c r="AA511" i="1"/>
  <c r="AQ511" i="1" s="1"/>
  <c r="Z512" i="1"/>
  <c r="AP512" i="1" s="1"/>
  <c r="AA512" i="1"/>
  <c r="AQ512" i="1" s="1"/>
  <c r="Z513" i="1"/>
  <c r="AP513" i="1" s="1"/>
  <c r="AA513" i="1"/>
  <c r="AQ513" i="1" s="1"/>
  <c r="Z514" i="1"/>
  <c r="AP514" i="1" s="1"/>
  <c r="AA514" i="1"/>
  <c r="AQ514" i="1" s="1"/>
  <c r="AE514" i="1"/>
  <c r="Z515" i="1"/>
  <c r="AP515" i="1" s="1"/>
  <c r="AA515" i="1"/>
  <c r="AQ515" i="1"/>
  <c r="Z516" i="1"/>
  <c r="AP516" i="1" s="1"/>
  <c r="AA516" i="1"/>
  <c r="AQ516" i="1"/>
  <c r="Z517" i="1"/>
  <c r="AP517" i="1" s="1"/>
  <c r="AA517" i="1"/>
  <c r="AQ517" i="1"/>
  <c r="Z518" i="1"/>
  <c r="AP518" i="1" s="1"/>
  <c r="AA518" i="1"/>
  <c r="AQ518" i="1"/>
  <c r="Z519" i="1"/>
  <c r="AP519" i="1" s="1"/>
  <c r="AA519" i="1"/>
  <c r="AQ519" i="1"/>
  <c r="Z520" i="1"/>
  <c r="AP520" i="1" s="1"/>
  <c r="AA520" i="1"/>
  <c r="AQ520" i="1"/>
  <c r="Z521" i="1"/>
  <c r="AP521" i="1" s="1"/>
  <c r="AA521" i="1"/>
  <c r="AQ521" i="1"/>
  <c r="Z522" i="1"/>
  <c r="AP522" i="1" s="1"/>
  <c r="AA522" i="1"/>
  <c r="AQ522" i="1"/>
  <c r="Z523" i="1"/>
  <c r="AP523" i="1" s="1"/>
  <c r="AA523" i="1"/>
  <c r="AQ523" i="1"/>
  <c r="Z524" i="1"/>
  <c r="AP524" i="1" s="1"/>
  <c r="AA524" i="1"/>
  <c r="AQ524" i="1"/>
  <c r="Z525" i="1"/>
  <c r="AP525" i="1" s="1"/>
  <c r="AA525" i="1"/>
  <c r="AQ525" i="1"/>
  <c r="Z526" i="1"/>
  <c r="AP526" i="1" s="1"/>
  <c r="AA526" i="1"/>
  <c r="AQ526" i="1"/>
  <c r="Z527" i="1"/>
  <c r="AP527" i="1" s="1"/>
  <c r="AA527" i="1"/>
  <c r="AQ527" i="1"/>
  <c r="Z528" i="1"/>
  <c r="AP528" i="1" s="1"/>
  <c r="AA528" i="1"/>
  <c r="AQ528" i="1"/>
  <c r="Z529" i="1"/>
  <c r="AP529" i="1" s="1"/>
  <c r="AA529" i="1"/>
  <c r="AQ529" i="1"/>
  <c r="Z530" i="1"/>
  <c r="AP530" i="1" s="1"/>
  <c r="AA530" i="1"/>
  <c r="AQ530" i="1"/>
  <c r="Z531" i="1"/>
  <c r="AP531" i="1" s="1"/>
  <c r="AA531" i="1"/>
  <c r="AQ531" i="1"/>
  <c r="Z532" i="1"/>
  <c r="AP532" i="1" s="1"/>
  <c r="AA532" i="1"/>
  <c r="AQ532" i="1"/>
  <c r="Z533" i="1"/>
  <c r="AP533" i="1" s="1"/>
  <c r="AA533" i="1"/>
  <c r="AQ533" i="1"/>
  <c r="Z534" i="1"/>
  <c r="AP534" i="1" s="1"/>
  <c r="AA534" i="1"/>
  <c r="AQ534" i="1"/>
  <c r="Z535" i="1"/>
  <c r="AP535" i="1" s="1"/>
  <c r="AA535" i="1"/>
  <c r="AM535" i="1"/>
  <c r="AQ535" i="1"/>
  <c r="Z536" i="1"/>
  <c r="AA536" i="1"/>
  <c r="AP536" i="1"/>
  <c r="AQ536" i="1"/>
  <c r="Z537" i="1"/>
  <c r="AA537" i="1"/>
  <c r="AP537" i="1"/>
  <c r="AQ537" i="1"/>
  <c r="Z538" i="1"/>
  <c r="AA538" i="1"/>
  <c r="AP538" i="1"/>
  <c r="AQ538" i="1"/>
  <c r="Z539" i="1"/>
  <c r="AA539" i="1"/>
  <c r="AP539" i="1"/>
  <c r="AQ539" i="1"/>
  <c r="Z540" i="1"/>
  <c r="AA540" i="1"/>
  <c r="AP540" i="1"/>
  <c r="AQ540" i="1"/>
  <c r="Z541" i="1"/>
  <c r="AA541" i="1"/>
  <c r="AP541" i="1"/>
  <c r="AQ541" i="1"/>
  <c r="Z542" i="1"/>
  <c r="AA542" i="1"/>
  <c r="AP542" i="1"/>
  <c r="AQ542" i="1"/>
  <c r="Z543" i="1"/>
  <c r="AA543" i="1"/>
  <c r="AP543" i="1"/>
  <c r="AQ543" i="1"/>
  <c r="Z544" i="1"/>
  <c r="AA544" i="1"/>
  <c r="AP544" i="1"/>
  <c r="AQ544" i="1"/>
  <c r="Z545" i="1"/>
  <c r="AA545" i="1"/>
  <c r="AP545" i="1"/>
  <c r="AQ545" i="1"/>
  <c r="Z546" i="1"/>
  <c r="AA546" i="1"/>
  <c r="AP546" i="1"/>
  <c r="AQ546" i="1"/>
  <c r="Z547" i="1"/>
  <c r="AA547" i="1"/>
  <c r="AP547" i="1"/>
  <c r="AQ547" i="1"/>
  <c r="Z548" i="1"/>
  <c r="AA548" i="1"/>
  <c r="AP548" i="1"/>
  <c r="AQ548" i="1"/>
  <c r="Z549" i="1"/>
  <c r="AA549" i="1"/>
  <c r="AM549" i="1"/>
  <c r="AQ549" i="1" s="1"/>
  <c r="AP549" i="1"/>
  <c r="Z550" i="1"/>
  <c r="AA550" i="1"/>
  <c r="AQ550" i="1" s="1"/>
  <c r="AE550" i="1"/>
  <c r="AE561" i="1" s="1"/>
  <c r="AP550" i="1"/>
  <c r="Z551" i="1"/>
  <c r="AP551" i="1" s="1"/>
  <c r="AA551" i="1"/>
  <c r="AQ551" i="1" s="1"/>
  <c r="Z552" i="1"/>
  <c r="AP552" i="1" s="1"/>
  <c r="AA552" i="1"/>
  <c r="AQ552" i="1" s="1"/>
  <c r="Z553" i="1"/>
  <c r="AP553" i="1" s="1"/>
  <c r="AA553" i="1"/>
  <c r="AQ553" i="1" s="1"/>
  <c r="Z554" i="1"/>
  <c r="AP554" i="1" s="1"/>
  <c r="AA554" i="1"/>
  <c r="AQ554" i="1" s="1"/>
  <c r="Z555" i="1"/>
  <c r="AP555" i="1" s="1"/>
  <c r="AA555" i="1"/>
  <c r="AQ555" i="1" s="1"/>
  <c r="Z556" i="1"/>
  <c r="AP556" i="1" s="1"/>
  <c r="AA556" i="1"/>
  <c r="AQ556" i="1" s="1"/>
  <c r="I557" i="1"/>
  <c r="AA557" i="1" s="1"/>
  <c r="AQ557" i="1" s="1"/>
  <c r="M557" i="1"/>
  <c r="M561" i="1" s="1"/>
  <c r="M562" i="1" s="1"/>
  <c r="Z557" i="1"/>
  <c r="AE557" i="1"/>
  <c r="AG557" i="1"/>
  <c r="AG561" i="1" s="1"/>
  <c r="AG562" i="1" s="1"/>
  <c r="AP557" i="1"/>
  <c r="Z558" i="1"/>
  <c r="AP558" i="1" s="1"/>
  <c r="AA558" i="1"/>
  <c r="AQ558" i="1" s="1"/>
  <c r="D559" i="1"/>
  <c r="Z559" i="1"/>
  <c r="AP559" i="1" s="1"/>
  <c r="AA559" i="1"/>
  <c r="AQ559" i="1"/>
  <c r="Z560" i="1"/>
  <c r="AP560" i="1" s="1"/>
  <c r="AA560" i="1"/>
  <c r="AQ560" i="1"/>
  <c r="D561" i="1"/>
  <c r="E561" i="1"/>
  <c r="F561" i="1"/>
  <c r="G561" i="1"/>
  <c r="H561" i="1"/>
  <c r="J561" i="1"/>
  <c r="K561" i="1"/>
  <c r="L561" i="1"/>
  <c r="N561" i="1"/>
  <c r="O561" i="1"/>
  <c r="P561" i="1"/>
  <c r="Q561" i="1"/>
  <c r="R561" i="1"/>
  <c r="S561" i="1"/>
  <c r="T561" i="1"/>
  <c r="U561" i="1"/>
  <c r="V561" i="1"/>
  <c r="W561" i="1"/>
  <c r="X561" i="1"/>
  <c r="Y561" i="1"/>
  <c r="AB561" i="1"/>
  <c r="AC561" i="1"/>
  <c r="AD561" i="1"/>
  <c r="AF561" i="1"/>
  <c r="AH561" i="1"/>
  <c r="AI561" i="1"/>
  <c r="AJ561" i="1"/>
  <c r="AK561" i="1"/>
  <c r="AL561" i="1"/>
  <c r="AM561" i="1"/>
  <c r="AN561" i="1"/>
  <c r="AO561" i="1"/>
  <c r="F562" i="1"/>
  <c r="G562" i="1"/>
  <c r="H562" i="1"/>
  <c r="J562" i="1"/>
  <c r="K562" i="1"/>
  <c r="L562" i="1"/>
  <c r="N562" i="1"/>
  <c r="O562" i="1"/>
  <c r="P562" i="1"/>
  <c r="Q562" i="1"/>
  <c r="R562" i="1"/>
  <c r="S562" i="1"/>
  <c r="T562" i="1"/>
  <c r="U562" i="1"/>
  <c r="V562" i="1"/>
  <c r="W562" i="1"/>
  <c r="X562" i="1"/>
  <c r="Y562" i="1"/>
  <c r="AB562" i="1"/>
  <c r="AC562" i="1"/>
  <c r="AD562" i="1"/>
  <c r="AF562" i="1"/>
  <c r="AI562" i="1"/>
  <c r="AJ562" i="1"/>
  <c r="AK562" i="1"/>
  <c r="AL562" i="1"/>
  <c r="AM562" i="1"/>
  <c r="AN562" i="1"/>
  <c r="AO562" i="1"/>
  <c r="AP429" i="1" l="1"/>
  <c r="Z484" i="1"/>
  <c r="AQ418" i="1"/>
  <c r="AP561" i="1"/>
  <c r="AP484" i="1"/>
  <c r="AP337" i="1"/>
  <c r="AQ438" i="1"/>
  <c r="AQ484" i="1" s="1"/>
  <c r="AA484" i="1"/>
  <c r="AA561" i="1"/>
  <c r="AQ499" i="1"/>
  <c r="AQ561" i="1" s="1"/>
  <c r="I561" i="1"/>
  <c r="I562" i="1" s="1"/>
  <c r="D484" i="1"/>
  <c r="AA418" i="1"/>
  <c r="Z404" i="1"/>
  <c r="Z390" i="1"/>
  <c r="AQ374" i="1"/>
  <c r="AQ390" i="1" s="1"/>
  <c r="AA367" i="1"/>
  <c r="AP367" i="1"/>
  <c r="Z337" i="1"/>
  <c r="AP261" i="1"/>
  <c r="Z561" i="1"/>
  <c r="E484" i="1"/>
  <c r="E562" i="1" s="1"/>
  <c r="Z367" i="1"/>
  <c r="AP343" i="1"/>
  <c r="AQ337" i="1"/>
  <c r="AP287" i="1"/>
  <c r="AA337" i="1"/>
  <c r="AP288" i="1"/>
  <c r="AP306" i="1" s="1"/>
  <c r="Z287" i="1"/>
  <c r="D261" i="1"/>
  <c r="AQ230" i="1"/>
  <c r="AQ261" i="1" s="1"/>
  <c r="AA261" i="1"/>
  <c r="AP229" i="1"/>
  <c r="AQ193" i="1"/>
  <c r="AA306" i="1"/>
  <c r="AQ306" i="1" s="1"/>
  <c r="Z261" i="1"/>
  <c r="AA229" i="1"/>
  <c r="AA287" i="1"/>
  <c r="AQ287" i="1" s="1"/>
  <c r="Z229" i="1"/>
  <c r="AP193" i="1"/>
  <c r="AQ199" i="1"/>
  <c r="AQ229" i="1" s="1"/>
  <c r="AA166" i="1"/>
  <c r="AH128" i="1"/>
  <c r="AH419" i="1" s="1"/>
  <c r="AH562" i="1" s="1"/>
  <c r="AQ103" i="1"/>
  <c r="AA128" i="1"/>
  <c r="AQ79" i="1"/>
  <c r="AQ96" i="1" s="1"/>
  <c r="AA96" i="1"/>
  <c r="AA37" i="1"/>
  <c r="Z24" i="1"/>
  <c r="AP24" i="1" s="1"/>
  <c r="D37" i="1"/>
  <c r="AQ70" i="1"/>
  <c r="AP21" i="1"/>
  <c r="AP37" i="1" s="1"/>
  <c r="D128" i="1"/>
  <c r="Z108" i="1"/>
  <c r="AP108" i="1" s="1"/>
  <c r="AP128" i="1" s="1"/>
  <c r="Z166" i="1"/>
  <c r="AP139" i="1"/>
  <c r="AP166" i="1" s="1"/>
  <c r="AQ128" i="1"/>
  <c r="AP96" i="1"/>
  <c r="Z96" i="1"/>
  <c r="Z128" i="1" l="1"/>
  <c r="AA419" i="1"/>
  <c r="AA562" i="1" s="1"/>
  <c r="AP404" i="1"/>
  <c r="AP418" i="1" s="1"/>
  <c r="AP419" i="1" s="1"/>
  <c r="AP562" i="1" s="1"/>
  <c r="Z418" i="1"/>
  <c r="Z37" i="1"/>
  <c r="Z419" i="1" s="1"/>
  <c r="Z562" i="1" s="1"/>
  <c r="D419" i="1"/>
  <c r="D562" i="1" s="1"/>
  <c r="AQ419" i="1"/>
  <c r="AQ562" i="1" s="1"/>
</calcChain>
</file>

<file path=xl/comments1.xml><?xml version="1.0" encoding="utf-8"?>
<comments xmlns="http://schemas.openxmlformats.org/spreadsheetml/2006/main">
  <authors>
    <author>User</author>
    <author>Lietotajs</author>
    <author>DinaB</author>
    <author>user</author>
    <author>Sandis</author>
    <author>Admin</author>
    <author>AijaK</author>
    <author>Gramatvede</author>
    <author>Skola</author>
    <author>Dators</author>
  </authors>
  <commentList>
    <comment ref="D8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Sākotnējais budžets</t>
        </r>
      </text>
    </comment>
    <comment ref="F8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sarunas (30 eur/Mēn) + internets (130 eru/mēn)</t>
        </r>
      </text>
    </comment>
    <comment ref="H8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7 mWh* 7mēn * 59,06 eur/mWh=2893,94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Publisko stāvlaukumu apgaismojums,
Par ielu apgaismojumu maksājam no mērķdotācijām 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10,0 mWh* 7mēn * 59,06 eur/mWh=4130</t>
        </r>
      </text>
    </comment>
    <comment ref="F13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Mājas vizītēs nepieciešams internets telefonā, lai izrasktītu e-receptes
10eur/mēn*12 mēn =120 eur</t>
        </r>
      </text>
    </comment>
    <comment ref="H14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15.3 mWh* 7mēn * 59,06 eur/mWh=6325</t>
        </r>
      </text>
    </comment>
    <comment ref="F15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4,24 eur/mēn*2 bibl.*12mēn  =101,76</t>
        </r>
      </text>
    </comment>
    <comment ref="N18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21,67*21,05=456,15</t>
        </r>
      </text>
    </comment>
    <comment ref="H20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15,3 mWh* 7mēn * 59,06 eur/mWh=6325</t>
        </r>
      </text>
    </comment>
    <comment ref="N20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2,66m3*12mēn*21,05=671,92</t>
        </r>
      </text>
    </comment>
    <comment ref="T20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Plāns 8 mēnešiem</t>
        </r>
      </text>
    </comment>
    <comment ref="H23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51 mWh* 7mēn * 59,06 eur/mWh=21080</t>
        </r>
      </text>
    </comment>
    <comment ref="N23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4,1*12*21,05=1035,66</t>
        </r>
      </text>
    </comment>
    <comment ref="T2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Lietotajs:
</t>
        </r>
        <r>
          <rPr>
            <sz val="9"/>
            <color indexed="81"/>
            <rFont val="Tahoma"/>
            <family val="2"/>
            <charset val="186"/>
          </rPr>
          <t>Plāns 5 mēnešiem</t>
        </r>
      </text>
    </comment>
    <comment ref="T25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26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27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 2517*1,14=2869,38</t>
        </r>
      </text>
    </comment>
    <comment ref="AH37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AH47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t.sk.1200 grāmatas pie novada</t>
        </r>
      </text>
    </comment>
    <comment ref="AH48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t.sk.590 grāmatas pie novada</t>
        </r>
      </text>
    </comment>
    <comment ref="T49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pieaudzis bērnu skaits no 48 uz 58</t>
        </r>
      </text>
    </comment>
    <comment ref="T51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52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55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finansējums 8 mēnešiem</t>
        </r>
      </text>
    </comment>
    <comment ref="N57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 eur x 42 klienti x 12 mēneši</t>
        </r>
      </text>
    </comment>
    <comment ref="T57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42 klientix2.45x365</t>
        </r>
      </text>
    </comment>
    <comment ref="AD57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elektroinstalācijas mērījumi</t>
        </r>
      </text>
    </comment>
    <comment ref="AD60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lifta,klientu pacēlāja remonti, apkope</t>
        </r>
      </text>
    </comment>
    <comment ref="AD71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A/m FIAT FREEMONT uzturēšana 1000,-EUR</t>
        </r>
      </text>
    </comment>
    <comment ref="AF71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A/m FIAT FREEMONT uzturēšana 600,-EUR</t>
        </r>
      </text>
    </comment>
    <comment ref="AB77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Dienas nauda skolēnu dziesmu un deju svētki</t>
        </r>
      </text>
    </comment>
    <comment ref="AD77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Iekārtas apkalpošana un Tehn.pal.sniegšana pēc TN renovācijas uzstādītājai skaņas, gaismas aparatūrai 500,-EUR Pasākumu organizēšanai 700,-EUR</t>
        </r>
      </text>
    </comment>
    <comment ref="AF77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Galdi TN skatītāju zālē 1500,-EUR</t>
        </r>
      </text>
    </comment>
    <comment ref="T82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83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AD87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2019.gadā plāns bija 1/2 gadam, šogad plāno visu gadu, t.sk. atlīdzības</t>
        </r>
      </text>
    </comment>
    <comment ref="G97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Internets 2 mēneši, pēc tam optiku centralizēti iepērk pašvaldība.</t>
        </r>
      </text>
    </comment>
    <comment ref="S97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Pagasta patapinātie auto, busa degvielas daļa pagastam
</t>
        </r>
      </text>
    </comment>
    <comment ref="AE97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e-paraksts, prese, banka, signalizācija, zemes lietas, paklāji, OVP</t>
        </r>
      </text>
    </comment>
    <comment ref="AG97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Kanceleja, inventārs, saimniecības preces, utml.</t>
        </r>
      </text>
    </comment>
    <comment ref="S98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Bāriņtiesas patapinājums</t>
        </r>
      </text>
    </comment>
    <comment ref="G99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IUN darba telefons</t>
        </r>
      </text>
    </comment>
    <comment ref="I99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Sociālie un tukšie, t.sk. ar 01.2021. atbrīvotie dzīvokļi.</t>
        </r>
      </text>
    </comment>
    <comment ref="K99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Sociālie dzīvokļi, kapi.
Ja noņemam statusu Dzelzavas soc dzīvoklim, plānu var samazināt.</t>
        </r>
      </text>
    </comment>
    <comment ref="M99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Aizpurves katlu māja, sociālie dzīvokļi. Atbilstoši faktam.</t>
        </r>
      </text>
    </comment>
    <comment ref="AE99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Dārza tehnikas remonts, dzīvokļu apsaimniekošana, auto remonts, ToiToi noma, apdrošināšana, latvāņu apkarošana, ucc.</t>
        </r>
      </text>
    </comment>
    <comment ref="AG99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saimnieciskie materiāli, inventārs, smērvielas, detaļas, u.c.</t>
        </r>
      </text>
    </comment>
    <comment ref="AG100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Apstiprinātā pašvaldības mērķdotācijas daļa no 15189 EUR</t>
        </r>
      </text>
    </comment>
    <comment ref="AG101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Piešķirtā valsts mērķdotācijas daļa no 24375 EUR</t>
        </r>
      </text>
    </comment>
    <comment ref="K104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2020.g. bija kļūdains plāns. Ievērtēta arī kultūras dīkstāve, t.i. fakts, ka ēku uz laiku neizmanto.</t>
        </r>
      </text>
    </comment>
    <comment ref="M104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Ievērtēta dīkstāve. Ietilpst Jauniešu centrs.</t>
        </r>
      </text>
    </comment>
    <comment ref="S104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Vadītājas patapinājums, kolektīvu braucieni</t>
        </r>
      </text>
    </comment>
    <comment ref="AE104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Neklātienes pasākumu organizēšana, plānojot, ka vasarā situācija uzlabosies. Saimnieciskie darbi (krēslu tīrīšana, paklāju noma, signalizācija, u.c.)</t>
        </r>
      </text>
    </comment>
    <comment ref="AG104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Saimnieciskie darbi, t.sk. fasādes un atbalstsienas remonts</t>
        </r>
      </text>
    </comment>
    <comment ref="Q105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muzejs</t>
        </r>
      </text>
    </comment>
    <comment ref="AE105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Neklātienes pasākumu organizēšana, plānojot, ka vasarā situācija uzlabosies.</t>
        </r>
      </text>
    </comment>
    <comment ref="G106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Internets 240, telefons</t>
        </r>
      </text>
    </comment>
    <comment ref="S106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Vadītājas patapinājums, busa degvielas daļa</t>
        </r>
      </text>
    </comment>
    <comment ref="AE106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e-klase, paklāji, OVP, ikdienišķie uzturēšanas un pedagoģiskie pakalpojumi, UG noma, signalizācija, kursi, mērījumi, u.c.</t>
        </r>
      </text>
    </comment>
    <comment ref="AG106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Mācību inventārs, uzturēšanas remontmateriāli, u.c.</t>
        </r>
      </text>
    </comment>
    <comment ref="G109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Internets 2 mēneši, pēc tam optiku centralizēti iepērk pašvaldība.</t>
        </r>
      </text>
    </comment>
    <comment ref="I109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Ēka pieslēgta ciema centrālajam siltumtīklas 08.2020.</t>
        </r>
      </text>
    </comment>
    <comment ref="S109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Direktores un deju skolotājas patapinājums</t>
        </r>
      </text>
    </comment>
    <comment ref="AE109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!! Akreditācija !!, e-klase, IT uzturēšana, serveri, digitālo māc.līdz. Abonēšana, OVP 13 darbiniekiem</t>
        </r>
      </text>
    </comment>
    <comment ref="AG109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inventārs (statīvu plāksnes, statīvi, krēsli, u.c.), saimnieciskie materiāli, kanceleja, medikamenti, jaunā standrta grāmatas, apbalvojamās grāmatas, u.c.</t>
        </r>
      </text>
    </comment>
    <comment ref="AI109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Mācību literatūra, prese, albumi
</t>
        </r>
      </text>
    </comment>
    <comment ref="T111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112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B113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2019.gadā +10 cilvēki</t>
        </r>
      </text>
    </comment>
    <comment ref="G113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Vadītājas telefons 18/mēn, LMT rūteris 30/mēn</t>
        </r>
      </text>
    </comment>
    <comment ref="K113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Atbilstoši faktiskajam ūdens patēriņam iestādē.</t>
        </r>
      </text>
    </comment>
    <comment ref="N113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 EUR x 33 klienti X 12 mēn.</t>
        </r>
      </text>
    </comment>
    <comment ref="Q113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Ir malka, pavasarī būs jāpiepērk, bet patēriņš ir samazinājies</t>
        </r>
      </text>
    </comment>
    <comment ref="S113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Pansionāta buss un vadītājas patapinājums</t>
        </r>
      </text>
    </comment>
    <comment ref="U113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27 klienti</t>
        </r>
      </text>
    </comment>
    <comment ref="AG113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Klāt nāk:
   - darbinieku apģērbs
   - palielinājums medikamentiem
   - palielinājums higēnas precēm</t>
        </r>
      </text>
    </comment>
    <comment ref="W117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samazinājums C19 dēļ
</t>
        </r>
      </text>
    </comment>
    <comment ref="E121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334624pedagogu algas
97807 tehnisko darbinieku algas</t>
        </r>
      </text>
    </comment>
    <comment ref="S127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Sociālās darbinieces patapinājums</t>
        </r>
      </text>
    </comment>
    <comment ref="J129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 142x1.20= 170.40, kanaliz. 142x1.43=203.06</t>
        </r>
      </text>
    </comment>
    <comment ref="S134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gada sākumā nebūs braucienu</t>
        </r>
      </text>
    </comment>
    <comment ref="J135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 8m3x1.20=9.60; kanaliz. 8m3x1.43=11.44</t>
        </r>
      </text>
    </comment>
    <comment ref="AH135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laikraksti un žurnāli parvaldē 1100, bibliot.fonds 2478 euro (novadā)</t>
        </r>
      </text>
    </comment>
    <comment ref="AI135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1117eur pārvaldē laikraksti un žurnāli
2151eur pamatlīdz. bibl.fondi (novadā)</t>
        </r>
      </text>
    </comment>
    <comment ref="H136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55.05mwhx 53.34=2936</t>
        </r>
      </text>
    </comment>
    <comment ref="J136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ūdens- 42m3x1.20=50.40; kanaliz.-42x1.43=60.06</t>
        </r>
      </text>
    </comment>
    <comment ref="P136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malka Jāņukalna tautas nama apkurei 15m3x32=480</t>
        </r>
      </text>
    </comment>
    <comment ref="Q136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Malka Jāņukalna TN apkurei 15m³x32=480</t>
        </r>
      </text>
    </comment>
    <comment ref="S136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Sakarā ar situāciju valstī,  gada sākumā nebūs braucienu</t>
        </r>
      </text>
    </comment>
    <comment ref="P137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malka  Jauniešu telpas Jāņuklna apkurei 15m3x32= 480, granulu iegāde ēkas Vesetas 4 apkurei 15.5 tx187.55=2907.02</t>
        </r>
      </text>
    </comment>
    <comment ref="H138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139MWHx 56.1=7841</t>
        </r>
      </text>
    </comment>
    <comment ref="J138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kanaliz.-744m3x0.31=230.64;     ūdens-744m3x0.28=228.48
</t>
        </r>
      </text>
    </comment>
    <comment ref="S138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gada sākumā nebūs braucienu ārpus iestādes (vešana uz baseinu, mācību ekskursijas)</t>
        </r>
      </text>
    </comment>
    <comment ref="T138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11849bērnu dienas x 1.32=15641</t>
        </r>
      </text>
    </comment>
    <comment ref="AF138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t.sk.gultas veļas nomaiņa par 564euro, bērnu gultiņi, madracīšu nomaiņa -2200euro</t>
        </r>
      </text>
    </comment>
    <comment ref="H140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332MWHx53.34=17709
</t>
        </r>
      </text>
    </comment>
    <comment ref="J140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 864m3x1.20=1036.80' kanaliz. 864m3x1.43=1235.52
</t>
        </r>
      </text>
    </comment>
    <comment ref="T140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9999 b/d gadā x0.72=7199.28</t>
        </r>
      </text>
    </comment>
    <comment ref="T141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142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145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izdevumi plānoti atbilstoši ieņēmumiem: skolas darbin.-1650, PII darbin.-1100</t>
        </r>
      </text>
    </comment>
    <comment ref="S146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2 mēnešus nebrauks autobuss Mercedes Benz</t>
        </r>
      </text>
    </comment>
    <comment ref="V146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aitobusu apkopēm, remonta, apdrošināšanai,  tehn.apskatēm 16200, materiālu iegādei 300euro
</t>
        </r>
      </text>
    </comment>
    <comment ref="W146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2 mēnešus nebrauks autobuss Mercedes Benz</t>
        </r>
      </text>
    </comment>
    <comment ref="V147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8000 euro ar biļetēm, 1800 euro ceļa komp.ja ved ar transportu</t>
        </r>
      </text>
    </comment>
    <comment ref="W147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sakarā ar situāciju valstī, tiks izmantots mazāk sabiedriskais transports</t>
        </r>
      </text>
    </comment>
    <comment ref="J148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ūdens- 7m3x1.20=8.40; kanaliz.-7m3x1.43=10.01</t>
        </r>
      </text>
    </comment>
    <comment ref="J150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 8m3x1.20=9.60 kanaliz.-8m3x1.43=11.44</t>
        </r>
      </text>
    </comment>
    <comment ref="P150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kokskaidu granulas  ēkas vesetas 4 apkurei  6t x187.55=1125.30</t>
        </r>
      </text>
    </comment>
    <comment ref="P151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kutin.skaida 480m3 x12.584=6040.32</t>
        </r>
      </text>
    </comment>
    <comment ref="R152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zāles pļaušanai, krūmgriezim, sniega un lapu pūtējam</t>
        </r>
      </text>
    </comment>
    <comment ref="AD152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palielinājums sakarā ar 2020.g.Latvijas Ziedu svētku pasākumu Kalsnavas pagastā</t>
        </r>
      </text>
    </comment>
    <comment ref="AF152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palielinājums sakarā ar Latvijas ziedu svētku pasākumu 2020.g. jūlijā Kalsnavas pagastā</t>
        </r>
      </text>
    </comment>
    <comment ref="H153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pašvaldības neizīrēto dzīvokļu apkure</t>
        </r>
      </text>
    </comment>
    <comment ref="I153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pašvaldības neizīrēto dzīvokļu apkure</t>
        </r>
      </text>
    </comment>
    <comment ref="AD153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pašvaldības dzīvojamā fonada remonts, labiekārtošana- summa atbilst. Plānotiem ieņemumiem no īres naudas peļņas daļas</t>
        </r>
      </text>
    </comment>
    <comment ref="R154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automašina Citroen</t>
        </r>
      </text>
    </comment>
    <comment ref="L155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2166kwx 0.165=357.39</t>
        </r>
      </text>
    </comment>
    <comment ref="M155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uz nakti tiks izslēgts apgaismojums</t>
        </r>
      </text>
    </comment>
    <comment ref="AF157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grants, šķembu iegāde ceļu remontam</t>
        </r>
      </text>
    </comment>
    <comment ref="AD159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rekut.izgāztuves Siliņi, testēšanas pārskata sagatavošana, pļaušanas pakalpojumi</t>
        </r>
      </text>
    </comment>
    <comment ref="AE159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rekult.izgāztuves Siliņi pļaušanas pakalpojumi</t>
        </r>
      </text>
    </comment>
    <comment ref="AM163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Droši vien, vajadzēs vairāk, jo GMI paaugstināts</t>
        </r>
      </text>
    </comment>
    <comment ref="J167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Bija sadalīts pa vairākām struktūrvienībām</t>
        </r>
      </text>
    </comment>
    <comment ref="L167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Vairāks iestādes</t>
        </r>
      </text>
    </comment>
    <comment ref="N167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vasaras laikā peldvietas konteiners</t>
        </r>
      </text>
    </comment>
    <comment ref="P167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PII, bibliotēka, FVP, jauniešu centrs
Granulas</t>
        </r>
      </text>
    </comment>
    <comment ref="AF168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sniega lāpstas, lāpstas, slotas, pļaujmašīna, urbjamašīna
 500 granulu glabāšanas nojumes iežogošana</t>
        </r>
      </text>
    </comment>
    <comment ref="R173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mājas vizītēm</t>
        </r>
      </text>
    </comment>
    <comment ref="AF173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 400 Lielākas telpas, vajag vairāk dezinfekcijas līdzekļu un saimniecības preču
550 medikamenti
50 kancelejas preces</t>
        </r>
      </text>
    </comment>
    <comment ref="AH174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688 iedz. x 1,95</t>
        </r>
      </text>
    </comment>
    <comment ref="AF175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1000 pasākumiem
600 mēbeļu atjaunošana rokdarbu pulciņa
</t>
        </r>
      </text>
    </comment>
    <comment ref="AF178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mazāk pakalpojumos</t>
        </r>
      </text>
    </comment>
    <comment ref="T179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180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AF183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300 Kancelejas preces, saimniecības preces, galda spēles
500 dators</t>
        </r>
      </text>
    </comment>
    <comment ref="H194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Pakalp.no AS Mad.silt.3 mēnvisās iest.</t>
        </r>
      </text>
    </comment>
    <comment ref="L194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Nebūs Aiviekstes k/m</t>
        </r>
      </text>
    </comment>
    <comment ref="P194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kurin.visās iest.4 mēn.</t>
        </r>
      </text>
    </comment>
    <comment ref="R194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daudz braucienu uz Madonas NP dok.nog.utl.</t>
        </r>
      </text>
    </comment>
    <comment ref="AH200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Žurnāli 430 , grāmatas 1654 eiro</t>
        </r>
      </text>
    </comment>
    <comment ref="J203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bērnu sk.paliel.pret 2018.</t>
        </r>
      </text>
    </comment>
    <comment ref="R203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degviela bērnu vešanai no Mārcienas</t>
        </r>
      </text>
    </comment>
    <comment ref="AD203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kāpņu telpas rem.~1000 eiro
</t>
        </r>
      </text>
    </comment>
    <comment ref="AF203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bērnu sk.pal.-mazg.,higiēnas, matraču ieg.,veļa utl.</t>
        </r>
      </text>
    </comment>
    <comment ref="I205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39495 - iepriekš iesūtītā summa
42065 - Apkures izmaksu pieaugums
37065 - nolēma vadība</t>
        </r>
      </text>
    </comment>
    <comment ref="AD205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arī "mini"kosmētiskie rem.iekštelpās
2000 EUR skolas akreditācija</t>
        </r>
      </text>
    </comment>
    <comment ref="AF205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arī kosm.rem.materiālu ieg., inventāra ieg.klasei</t>
        </r>
      </text>
    </comment>
    <comment ref="T206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207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209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Lifta darb.elektr.~1500 eiro</t>
        </r>
      </text>
    </comment>
    <comment ref="N209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 EUR x 30 cilvēki x 12 mēn.</t>
        </r>
      </text>
    </comment>
    <comment ref="T209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2.90 eiro/d.</t>
        </r>
      </text>
    </comment>
    <comment ref="AF209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medik.patēr.2019g.11153 eiro,pretizgul.matraču ieg.</t>
        </r>
      </text>
    </comment>
    <comment ref="J213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vai būs kanaliz.??
</t>
        </r>
      </text>
    </comment>
    <comment ref="P213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iepirk.cena mazāka</t>
        </r>
      </text>
    </comment>
    <comment ref="AD228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jaunaudžu kopšana
</t>
        </r>
      </text>
    </comment>
    <comment ref="AH229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R230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Vadītājs pārvalda arī Vestienu</t>
        </r>
      </text>
    </comment>
    <comment ref="F232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interneta pieslēgums telefonam ĪUN vad.</t>
        </r>
      </text>
    </comment>
    <comment ref="P232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malka tukšajiem dzīvokļiem Ozolu 12-3,7</t>
        </r>
      </text>
    </comment>
    <comment ref="AF232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tehnikas remontmateriāli, instrumenti</t>
        </r>
      </text>
    </comment>
    <comment ref="AF236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dators bibliotekārei, žalūzijas interneta punktam</t>
        </r>
      </text>
    </comment>
    <comment ref="F241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Lattelekom ekonomiskā paka 204 euro gadā</t>
        </r>
      </text>
    </comment>
    <comment ref="T241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gads</t>
        </r>
      </text>
    </comment>
    <comment ref="AF241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bez mācību līdzekļiem</t>
        </r>
      </text>
    </comment>
    <comment ref="T242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gads</t>
        </r>
      </text>
    </comment>
    <comment ref="AF242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bez māc.līdzekļiem
inventārs  5480 (mēbeles klasēm)</t>
        </r>
      </text>
    </comment>
    <comment ref="T244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245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R248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samazinājums, jo vienam reisam sniedz pakalpojumu</t>
        </r>
      </text>
    </comment>
    <comment ref="V248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noslēgts līgums par viena reisa pārvadājumu 01.-05.</t>
        </r>
      </text>
    </comment>
    <comment ref="AD260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dienesta viesnīcas 900</t>
        </r>
      </text>
    </comment>
    <comment ref="AF260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inventārs 2195</t>
        </r>
      </text>
    </comment>
    <comment ref="AH261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F262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uz sakaru pakalp. tiek grāmatota marku iegāde</t>
        </r>
      </text>
    </comment>
    <comment ref="L262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pēc 2019.g. patēriņa. Palielinājums saistīts ar doktorāta telpām  </t>
        </r>
      </text>
    </comment>
    <comment ref="M262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Par palielinājuma daļu (2200 EUR) palielinās ari ieņēmumi</t>
        </r>
      </text>
    </comment>
    <comment ref="S262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mēn vid. 25 litri x 1,07 EURx 11 mēn</t>
        </r>
      </text>
    </comment>
    <comment ref="AD262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Busiņa remonts 2500 EUR</t>
        </r>
      </text>
    </comment>
    <comment ref="AO262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Autotransporta nodoklis</t>
        </r>
      </text>
    </comment>
    <comment ref="H264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 104Mh x 67,63 EUR pēc 2018.g. sept.-dec.</t>
        </r>
      </text>
    </comment>
    <comment ref="I264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193Mh x 61,25</t>
        </r>
      </text>
    </comment>
    <comment ref="L264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maijs-septembris pansionāta karstam ūdenim 5700EUR</t>
        </r>
      </text>
    </comment>
    <comment ref="N264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3EUR x 61iemītnieks x 12 mēneši</t>
        </r>
      </text>
    </comment>
    <comment ref="T264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2,35 dienā x 61 cilvēks x 365 dienas x 90%</t>
        </r>
      </text>
    </comment>
    <comment ref="U264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2,30EUR dienā x 61x 365 dienas x 95%apmeklētība</t>
        </r>
      </text>
    </comment>
    <comment ref="AF264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1)2019.g. izpilde pamperu iegādei lielāka par plānoto
2)gultas veļas iegāde</t>
        </r>
      </text>
    </comment>
    <comment ref="N268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arī atkritumu noglab. poligonā</t>
        </r>
      </text>
    </comment>
    <comment ref="P268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120kub malkas aprīļa mēn
</t>
        </r>
      </text>
    </comment>
    <comment ref="AD268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teritorijas appļaušanai tiks vairāk ņemts pakalpojums </t>
        </r>
      </text>
    </comment>
    <comment ref="AO268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Autotransporta nodoklis</t>
        </r>
      </text>
    </comment>
    <comment ref="H271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118Mh x 67,63 EUR pēc 2018.g. sept.-dec.</t>
        </r>
      </text>
    </comment>
    <comment ref="L271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pieslēguma maksa ir 1224 EUR</t>
        </r>
      </text>
    </comment>
    <comment ref="AD276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ielikts 1x gadā seminārs/apmācība</t>
        </r>
      </text>
    </comment>
    <comment ref="AF276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pieprasījumā 275 EUR</t>
        </r>
      </text>
    </comment>
    <comment ref="H277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98Mh x 67,63 EUR pēc 2018.g. sept.-dec.</t>
        </r>
      </text>
    </comment>
    <comment ref="I277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180Mh x 61,25</t>
        </r>
      </text>
    </comment>
    <comment ref="L277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pēc 2019.g. izpildes</t>
        </r>
      </text>
    </comment>
    <comment ref="AD279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kausu, medaļu apdrukai</t>
        </r>
      </text>
    </comment>
    <comment ref="R280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Bēnu aizvešanai uz Bārzaunes PII = 90l degv.mēnesī</t>
        </r>
      </text>
    </comment>
    <comment ref="V280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pēc 2019.g.izpildes</t>
        </r>
      </text>
    </comment>
    <comment ref="AF282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pēc pieprasījuma - ziedi jubilāriem un  saldumu paciņas vientuļiem pens.</t>
        </r>
      </text>
    </comment>
    <comment ref="I283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148Mh x 61,25</t>
        </r>
      </text>
    </comment>
    <comment ref="AE283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dušas telpas remonts
starpsienu montāža</t>
        </r>
      </text>
    </comment>
    <comment ref="I284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148Mh x 61,25</t>
        </r>
      </text>
    </comment>
    <comment ref="AH289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500 periodika
846 bibliotēku fonds</t>
        </r>
      </text>
    </comment>
    <comment ref="B295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Pamatskolas ēka</t>
        </r>
      </text>
    </comment>
    <comment ref="AH306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P307" authorId="8" shapeId="0">
      <text>
        <r>
          <rPr>
            <b/>
            <sz val="9"/>
            <color indexed="81"/>
            <rFont val="Tahoma"/>
            <family val="2"/>
            <charset val="186"/>
          </rPr>
          <t>Kurināmais - granulas, plānots pēc 2019. gada izpildes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R307" authorId="8" shapeId="0">
      <text>
        <r>
          <rPr>
            <b/>
            <sz val="9"/>
            <color indexed="81"/>
            <rFont val="Tahoma"/>
            <family val="2"/>
            <charset val="186"/>
          </rPr>
          <t>2019.gada izpildes līmenī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D307" authorId="8" shapeId="0">
      <text>
        <r>
          <rPr>
            <b/>
            <sz val="9"/>
            <color indexed="81"/>
            <rFont val="Tahoma"/>
            <family val="2"/>
            <charset val="186"/>
          </rPr>
          <t>t.sk. klānu vēstis 3560, apdrošināšana 554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F307" authorId="8" shapeId="0">
      <text>
        <r>
          <rPr>
            <b/>
            <sz val="9"/>
            <color indexed="81"/>
            <rFont val="Tahoma"/>
            <family val="2"/>
            <charset val="186"/>
          </rPr>
          <t>t.sk. grīdas seguma nomaiņa, inventārs, videonovērošanas papildināšana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D315" authorId="8" shapeId="0">
      <text>
        <r>
          <rPr>
            <b/>
            <sz val="9"/>
            <color indexed="81"/>
            <rFont val="Tahoma"/>
            <family val="2"/>
            <charset val="186"/>
          </rPr>
          <t>kosmētiskais remonts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F315" authorId="8" shapeId="0">
      <text>
        <r>
          <rPr>
            <b/>
            <sz val="9"/>
            <color indexed="81"/>
            <rFont val="Tahoma"/>
            <family val="2"/>
            <charset val="186"/>
          </rPr>
          <t>materiāli kosmētiskajam remontam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D316" authorId="8" shapeId="0">
      <text>
        <r>
          <rPr>
            <b/>
            <sz val="9"/>
            <color indexed="81"/>
            <rFont val="Tahoma"/>
            <family val="2"/>
            <charset val="186"/>
          </rPr>
          <t>remonti turpinās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F316" authorId="8" shapeId="0">
      <text>
        <r>
          <rPr>
            <b/>
            <sz val="9"/>
            <color indexed="81"/>
            <rFont val="Tahoma"/>
            <family val="2"/>
            <charset val="186"/>
          </rPr>
          <t>kāpņu telpas remonts, ārdurvju nomaiņa u.c.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H317" authorId="8" shapeId="0">
      <text>
        <r>
          <rPr>
            <b/>
            <sz val="9"/>
            <color indexed="81"/>
            <rFont val="Tahoma"/>
            <family val="2"/>
            <charset val="186"/>
          </rPr>
          <t>970 iedz.*1.95=1892
presei 400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D319" authorId="8" shapeId="0">
      <text>
        <r>
          <rPr>
            <b/>
            <sz val="9"/>
            <color indexed="81"/>
            <rFont val="Tahoma"/>
            <family val="2"/>
            <charset val="186"/>
          </rPr>
          <t>ugunsaizsardzības pārklājums aizkariem..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H323" authorId="8" shapeId="0">
      <text>
        <r>
          <rPr>
            <b/>
            <sz val="9"/>
            <color indexed="81"/>
            <rFont val="Tahoma"/>
            <family val="2"/>
            <charset val="186"/>
          </rPr>
          <t>preses izdevumi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T325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326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V330" authorId="8" shapeId="0">
      <text>
        <r>
          <rPr>
            <b/>
            <sz val="9"/>
            <color indexed="81"/>
            <rFont val="Tahoma"/>
            <family val="2"/>
            <charset val="186"/>
          </rPr>
          <t>riepas 600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P338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Malkas cenu pieaugums</t>
        </r>
      </text>
    </comment>
    <comment ref="P345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Uzstādīts granulu katls</t>
        </r>
      </text>
    </comment>
    <comment ref="U349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Pieprasīts bija daudz vairāk</t>
        </r>
      </text>
    </comment>
    <comment ref="AE349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Pāgājušā gada līmenis
+klāt nāk OVP 350EUR</t>
        </r>
      </text>
    </comment>
    <comment ref="T353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354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AH367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F368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Pieslēgts optiskais kabelis 270 *12=3240</t>
        </r>
      </text>
    </comment>
    <comment ref="S368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Ford Galaxy, Citroen Jumpy, lietvedes patapinājums</t>
        </r>
      </text>
    </comment>
    <comment ref="AE368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Signalizācija, serveri, Venden, paklāji, u.c. administrēšanas darbi.
Darbinieku OVP
Zemju uzmerīšana
obligātie elektro pretestības mērījumi, krāšņu remonts</t>
        </r>
      </text>
    </comment>
    <comment ref="AG368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Inventāra iegāde, kanceleja, sakaru tehnika, celtniecības materiāli, u.c. 
Pagastmājas 2.stāva remontdarbu iekonservēšana (remontmateriāli) līdz būvdarbu atsākšanai. 
Ieejas mezgla jumts pagastam.
Bērnudārza ēkas norobežošana iekļūšanai - bērnu drošība (saplāksnis, skrūves).
u.c.</t>
        </r>
      </text>
    </comment>
    <comment ref="F370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2019.gadā nebija ĪUN vadītājs</t>
        </r>
      </text>
    </comment>
    <comment ref="S370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VW Caravelle, MAN, KIOTI, dārza tehnika, u.c.
</t>
        </r>
      </text>
    </comment>
    <comment ref="AD370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Pagastmājai statuss "Bīstama". Jāremontē.</t>
        </r>
      </text>
    </comment>
    <comment ref="AE370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Koku un parka kopšana (pakalpojums),
Dārza tehnikas remonts
Transportlīdzekļu remonts
Dīķa strūklakas remonts.
Mūra remonts jauniešu centra 
Kapu paplašināšanas projekts
Skursteņu tīrīšana
Biksēres centra asfalta remonts
u.c.</t>
        </r>
      </text>
    </comment>
    <comment ref="AG370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IUN remontmateriāli, smērvielas, u.c.
Jauniešu centra piebūves iegruvušā jumta remontmateriāli, sētas vārtu uzstādīšana, kāpņu uzstādīšana, vides pieejamība.
Kalnagravu palīgēkas tualetes remontmateriāli.
Estrādes dzelzs vārtu labošna 2 gab.
u.c.</t>
        </r>
      </text>
    </comment>
    <comment ref="P371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3632 bija gan amatu, gan muzeja ēka. Sadalījām katrai atsevišķi</t>
        </r>
      </text>
    </comment>
    <comment ref="AG373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Dzīvokļa durvis, Aizkuja ceļtekas grīdas remonts, Aizkuja akas tīrīšana</t>
        </r>
      </text>
    </comment>
    <comment ref="I374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Bijušās pasta telpas, nedzīvojamā telpa</t>
        </r>
      </text>
    </comment>
    <comment ref="J374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Doma ielikt veļas mašīnu maznodrošināto vajadzībām</t>
        </r>
      </text>
    </comment>
    <comment ref="AF374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iekārtas sociālajai masgāšanas telpai (gan veļai, gan dušas)</t>
        </r>
      </text>
    </comment>
    <comment ref="F375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nebija izdevumu</t>
        </r>
      </text>
    </comment>
    <comment ref="AG376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Bojāto logu nomaiņa jauniešu centram</t>
        </r>
      </text>
    </comment>
    <comment ref="AF377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Elektrības un sanitārā mezgla sakārtošana</t>
        </r>
      </text>
    </comment>
    <comment ref="AI377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Plāns ir periodika + bibliotēku fonds. Izpilde - tikai periodika</t>
        </r>
      </text>
    </comment>
    <comment ref="F378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Vadījāmies pēc budžeta izpildes, sakaru pakalpojumos bija maza summa</t>
        </r>
      </text>
    </comment>
    <comment ref="AF378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900 EUR plaukti </t>
        </r>
      </text>
    </comment>
    <comment ref="P379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Kalnagravā kurina gan ar malku, gan granulām. Prognozē, ka granulu izmaksas sadārdzināsies</t>
        </r>
      </text>
    </comment>
    <comment ref="S379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Pašdarbības kolektīvu braucieni, vadītājas patapinājums</t>
        </r>
      </text>
    </comment>
    <comment ref="AE379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Vides objekta labiekārtošana (bruģis, elektrība), tehniskās dokumentācijas izstrāde.</t>
        </r>
      </text>
    </comment>
    <comment ref="AE384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Sarkaņu vēstis druka</t>
        </r>
      </text>
    </comment>
    <comment ref="AG386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Pašvaldības ceļu fonda daļa no 21454 EUR</t>
        </r>
      </text>
    </comment>
    <comment ref="AG387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Valsts ceļu fonda daļa no 33198 EUR</t>
        </r>
      </text>
    </comment>
    <comment ref="H391" authorId="9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ja būs centrālā apkure 466 euro x 4 mēneši</t>
        </r>
      </text>
    </comment>
    <comment ref="AD392" authorId="9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kopētāja apkope
</t>
        </r>
      </text>
    </comment>
    <comment ref="AD393" authorId="9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Vestienas pagasta izdevums</t>
        </r>
      </text>
    </comment>
    <comment ref="H399" authorId="9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420 x 4 mēneši
</t>
        </r>
      </text>
    </comment>
    <comment ref="AD399" authorId="9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pasākumu organizēšanai</t>
        </r>
      </text>
    </comment>
    <comment ref="B400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no jauna, 2018.gadā bija klāt pie Taut
as nama
</t>
        </r>
      </text>
    </comment>
    <comment ref="H403" authorId="9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559 x 4 mēneši
</t>
        </r>
      </text>
    </comment>
    <comment ref="AD403" authorId="9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palielinās par ugunsdr.signalizācijas remonta daļu
</t>
        </r>
      </text>
    </comment>
    <comment ref="AF403" authorId="9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gardrobēs jauns linolejs</t>
        </r>
      </text>
    </comment>
    <comment ref="U405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1050 internāta bērnu ēdināšana
Pārējais  - pamatskola</t>
        </r>
      </text>
    </comment>
    <comment ref="AF405" authorId="9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palielinās -Vestienas skolas salidojumam</t>
        </r>
      </text>
    </comment>
    <comment ref="T407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408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AH419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2019.gada sākumā vairākiem pagastiem kļūdaini netika ielikti plānā bibliotāku fonda līdzekļi.</t>
        </r>
      </text>
    </comment>
    <comment ref="AL419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2019.gada sākumā sociālajiem pabalstiem tika iedalīti līdzekļi pirmajiem pāris mēnešiem, gada laikā tika veikti vairāki grozījumi. 2020.gadā plānā ielikti līdzekļi uzreiz pus gadam, lai nav tik bieži jāveic budžeta grozījumi.</t>
        </r>
      </text>
    </comment>
    <comment ref="E432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+2,5 likmes apkopējiem</t>
        </r>
      </text>
    </comment>
    <comment ref="M432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8640 stadiona apgaismojums 
86400 ventilācijas sistēmas elektrības patēriņš (pašlaik budžetā ielikts 43200)
NEPIECIEŠAMS- telpu elektr.pat. </t>
        </r>
      </text>
    </comment>
    <comment ref="AE432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signalizācija;
ventilācija;
lifta apkopšana;
stadiona uzturēšana</t>
        </r>
      </text>
    </comment>
    <comment ref="AD440" authorId="2" shapeId="0">
      <text>
        <r>
          <rPr>
            <sz val="9"/>
            <color indexed="81"/>
            <rFont val="Tahoma"/>
            <family val="2"/>
            <charset val="186"/>
          </rPr>
          <t xml:space="preserve">
3250 transporta izdevumi gatavojoties Dziesmu svētkiem
5403 remontpakalpojumi
1300 īre, noma (skaņu, gaismas aparatūra)</t>
        </r>
      </text>
    </comment>
    <comment ref="AF440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6320 materiāli pulciņiem, inventārs(prožektori, galda spēles, mēbeles, dators…), suvenīri
2000 remontmateriāli
2250 mācību līdzekļi, materiāli pulciņu darbībai (5 EUR uz 1 audzēkni)</t>
        </r>
      </text>
    </comment>
    <comment ref="E455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Pusgadam</t>
        </r>
      </text>
    </comment>
    <comment ref="AD456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15500 filmu noma</t>
        </r>
      </text>
    </comment>
    <comment ref="AE457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1760 EUR no kultūras pasākumiem</t>
        </r>
      </text>
    </comment>
    <comment ref="AF458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6110 pasākumiem</t>
        </r>
      </text>
    </comment>
    <comment ref="AG458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4900 eur no kultūras pasākumiem</t>
        </r>
      </text>
    </comment>
    <comment ref="B459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Tiks atklāta vasarā</t>
        </r>
      </text>
    </comment>
    <comment ref="AG474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Ieskaitot 4300 pūtēju orķestrim</t>
        </r>
      </text>
    </comment>
    <comment ref="V475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11800 EUR tiks sadalīti pagastiem skolēnu kompensācijām (administrē novads)</t>
        </r>
      </text>
    </comment>
    <comment ref="E485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Administrācijas štatu sarakstam nāca klāt 3 likmes izglītības nodaļā ar mēnešalgas likmi EUR 940, tika izveidota nekustamā īpašuma pārvaldības un teritoriālās plānošanas nodaļa</t>
        </r>
      </text>
    </comment>
    <comment ref="D486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80634 - domes priekšsēdētājs un vietnieks</t>
        </r>
      </text>
    </comment>
    <comment ref="AD490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Madonas novada pašvaldības apbalvojumu ceromonijas organizēšana, SKDS pētījums par pašvaldību</t>
        </r>
      </text>
    </comment>
    <comment ref="AE490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9000 EUR pašvaldības apbalvojumu ceremonijas organizēšana
3000 EUR Neplānotie izdevumi</t>
        </r>
      </text>
    </comment>
    <comment ref="AF490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Suvenīri, dāvanas, prezentācijas materiāli</t>
        </r>
      </text>
    </comment>
    <comment ref="AG490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reprezentācijas izdevumi</t>
        </r>
      </text>
    </comment>
    <comment ref="AD491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27000 EUR laikraksts "Vēstnesis"
15000 EUR TV video sižetu veidošana, montāža, raidlaiks
5000 EUR foto pakalpojumi
3000 EUR Stars
5500 EUR reklāmas avīzēs, baneri, afišas ...</t>
        </r>
      </text>
    </comment>
    <comment ref="AE491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'Vēstnesis" 28500 EUR
'Stars" 4200 EUR
Foto 4800 EUR
publicitāte mēdijos, TV, radio 27000 EUR
liela mēroga pasākumu PR 8000 EUR</t>
        </r>
      </text>
    </comment>
    <comment ref="AE492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80 000 Horizon
7400 mājas lapas, epasti;
2500 servru telpas sakārtošana;
2981 MS office skolām
8000 Namejs
986 Adobe
2460 Fortigate ugunsmūris
750 antivīruss
30 000 optikas noma
23000 HOP personāla modulis
</t>
        </r>
      </text>
    </comment>
    <comment ref="AG492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2500 rezerves daļas datoriem, iekārtas,
1500 instrumenti, vadi (IT) </t>
        </r>
      </text>
    </comment>
    <comment ref="F495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Pasta izdevumi ar jauno gadu 1 EUR par vēstules nosūtīšanu</t>
        </r>
      </text>
    </comment>
    <comment ref="AE495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10000 Bāriņtiesas lietvedības sistēma BARIS</t>
        </r>
      </text>
    </comment>
    <comment ref="AL506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EUR 1500 - "Madonas invalīdi" biedrība
EUR 447 - "Pie Kamīna" senioru klubs
EUR 1503 Sarkanais krusts
EUR 1600 Pensionaru biedrība
UR 1500 - Politiski represēto biedrība
EUR 1500 Bēbīšu skola Asniņš
EUR 1300 biedrība Spēkavots</t>
        </r>
      </text>
    </comment>
    <comment ref="AM506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1000 EUR politiski represēto biedrība
940 EUR Madonas senioru klubiņš "Pie kamīna"
1520 EUR Madonas pilsētas pensionāru biedrība
1500 EUR Latvijas Sarkanais krusts</t>
        </r>
      </text>
    </comment>
    <comment ref="AI513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48079 mācību līdzekļiem un grāmātām
11493 mācību satura digitalizācija, citi mācību līdzekļi</t>
        </r>
      </text>
    </comment>
    <comment ref="AD514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EUR 3630 Uzdevumi.lv licences
EUR 880 Letonika.lv licences
EUR 870 Skolutiesibas.lv abonēšana</t>
        </r>
      </text>
    </comment>
    <comment ref="AE514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4235 uzdevumi.lv
880 letonika.lv
870 skolutiesības.lv
3000 Bite pieslēgums bērnu planšetēm</t>
        </r>
      </text>
    </comment>
    <comment ref="AF514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EUR 44620 mācību līdzekļi
</t>
        </r>
      </text>
    </comment>
    <comment ref="AH514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EUR 44620 mācību līdzekļi
EUR 3630 Uzdevumi.lv licences
EUR 880 Letonika.lv licences
EUR 870 Skolutiesibas.lv abonēšana</t>
        </r>
      </text>
    </comment>
    <comment ref="AK514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B524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Lubānas mitrāja informācijas centra darbības nodrošināšana</t>
        </r>
      </text>
    </comment>
    <comment ref="AL535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visam novadam 640000</t>
        </r>
      </text>
    </comment>
    <comment ref="AM535" authorId="6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AijaK:
</t>
        </r>
        <r>
          <rPr>
            <sz val="9"/>
            <color indexed="81"/>
            <rFont val="Tahoma"/>
            <family val="2"/>
            <charset val="186"/>
          </rPr>
          <t>739 946 sociālie pabalsti (izdalīts pa struktūrv.)</t>
        </r>
        <r>
          <rPr>
            <b/>
            <sz val="9"/>
            <color indexed="81"/>
            <rFont val="Tahoma"/>
            <family val="2"/>
            <charset val="186"/>
          </rPr>
          <t xml:space="preserve">
</t>
        </r>
        <r>
          <rPr>
            <sz val="9"/>
            <color indexed="81"/>
            <rFont val="Tahoma"/>
            <family val="2"/>
            <charset val="186"/>
          </rPr>
          <t>50 000 atbalsts barikāžu dalībnekiem</t>
        </r>
      </text>
    </comment>
    <comment ref="AE540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40000 attīstības programma+ vides pārskats
3000 GIS licence
1000 AutoCad programma
3000 Go GIS sistēmas uzturēšana</t>
        </r>
      </text>
    </comment>
    <comment ref="I557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Mārciena
148Mh x 61,25
Liezēre 
1000 EUR</t>
        </r>
      </text>
    </comment>
    <comment ref="K557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Mārciena</t>
        </r>
      </text>
    </comment>
    <comment ref="M557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Mārciena 2600 EUR
Liezēre 150 EUR</t>
        </r>
      </text>
    </comment>
    <comment ref="O557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Mārciena</t>
        </r>
      </text>
    </comment>
    <comment ref="D562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2020.gadā atlīdzība tiek plānota pilniem 12 mēnešiem ievērojot pedagogu algu pieaugumu ar 01.09.2020</t>
        </r>
      </text>
    </comment>
  </commentList>
</comments>
</file>

<file path=xl/sharedStrings.xml><?xml version="1.0" encoding="utf-8"?>
<sst xmlns="http://schemas.openxmlformats.org/spreadsheetml/2006/main" count="2190" uniqueCount="419">
  <si>
    <t>KOPĀ  NOVADS</t>
  </si>
  <si>
    <t>Kopā</t>
  </si>
  <si>
    <t>&gt;Novads Adm.</t>
  </si>
  <si>
    <t>RV 3.1., U 3.1.1.,R.109.</t>
  </si>
  <si>
    <t>Motivācija</t>
  </si>
  <si>
    <t>Novads Adm.</t>
  </si>
  <si>
    <t>Motivācija pedagogiem (viss novads)</t>
  </si>
  <si>
    <t>2% atalgojumi</t>
  </si>
  <si>
    <t>06.600</t>
  </si>
  <si>
    <t>COVID-19 izdevumi</t>
  </si>
  <si>
    <t>R.V 6.4., U.6.4.2., R.296.</t>
  </si>
  <si>
    <t>Īpašumu apdrošināšana</t>
  </si>
  <si>
    <t>R.V.4.1., U.4.1.4., R.153.</t>
  </si>
  <si>
    <t>09.100</t>
  </si>
  <si>
    <t>Rezerve pedagogu atlīdzībai pašvaldības budžets</t>
  </si>
  <si>
    <t>Rezerve audzēkņu ēdināšanai II pusgadā</t>
  </si>
  <si>
    <t>08.400</t>
  </si>
  <si>
    <t>Baznīcu izgaismošana</t>
  </si>
  <si>
    <t>04.700</t>
  </si>
  <si>
    <t>Latvijas puķu draugu saiets</t>
  </si>
  <si>
    <t>Pilsētvides attīstība (ainavu arhitekts)</t>
  </si>
  <si>
    <t>Tūrisms</t>
  </si>
  <si>
    <t>04.900</t>
  </si>
  <si>
    <t>Uzņēmējdarbības atbalsts</t>
  </si>
  <si>
    <t>01.100</t>
  </si>
  <si>
    <t>BO VAS CSDD</t>
  </si>
  <si>
    <t>01.700</t>
  </si>
  <si>
    <t>Aizņēmumu apkalpošanas izdevumi</t>
  </si>
  <si>
    <t>Finansēšana</t>
  </si>
  <si>
    <t>Aizņēmumu  pamatsummu atmaksa</t>
  </si>
  <si>
    <t>Aizņēmumu  %  samaksa</t>
  </si>
  <si>
    <t>04.200</t>
  </si>
  <si>
    <t>Atbalsts lauksaimn.konsultantiem</t>
  </si>
  <si>
    <t>04.100</t>
  </si>
  <si>
    <t xml:space="preserve">Algotie pagaidu sabiedriskie darbi </t>
  </si>
  <si>
    <t>RV 6.2. U.6.2.1., R.276</t>
  </si>
  <si>
    <t>Kanalizācijas sistēmas reģistra uzturēšana</t>
  </si>
  <si>
    <t>Projektu ieviešanas nodaļa</t>
  </si>
  <si>
    <t>Teritorijas plānošana</t>
  </si>
  <si>
    <t>Nekustamā īpašuma  "Lejas Ruļļi" iegāde</t>
  </si>
  <si>
    <t>06.200</t>
  </si>
  <si>
    <t>Projektēšana</t>
  </si>
  <si>
    <t>RV 4.3., U.4.3.1.R.228</t>
  </si>
  <si>
    <t>08.100</t>
  </si>
  <si>
    <t>SAB "Smeceres sils"</t>
  </si>
  <si>
    <t>RV 5.1., U.5.1.1., R.235</t>
  </si>
  <si>
    <t>07.200</t>
  </si>
  <si>
    <t>Veselības aprūpe (zobārstniecības kabinets)</t>
  </si>
  <si>
    <t>RV5.2., U.5.2.1.R.247, R.248., R249., R.250.</t>
  </si>
  <si>
    <t>10.700</t>
  </si>
  <si>
    <t>Sociālie pabalsti</t>
  </si>
  <si>
    <t>10.900</t>
  </si>
  <si>
    <t>Humānās palīdz.  kravas</t>
  </si>
  <si>
    <t>Krīzes centrs</t>
  </si>
  <si>
    <t>"Baltā ūdensroze" Diakonijas centrs</t>
  </si>
  <si>
    <t>Pakalpojumi bērniem ar FT</t>
  </si>
  <si>
    <t>Aprūpes mājās pakalpojumi</t>
  </si>
  <si>
    <t xml:space="preserve">Sociālā ēka (Parka iela 6) </t>
  </si>
  <si>
    <t xml:space="preserve">Asistenti </t>
  </si>
  <si>
    <t>Sociālais dienests</t>
  </si>
  <si>
    <t>Citu novadu soc.palīdz. iestāžu pakalpojumi (pansionāti)</t>
  </si>
  <si>
    <t>09.800</t>
  </si>
  <si>
    <t>Citu novadu izglītības iestāžu pakalpojumi</t>
  </si>
  <si>
    <t>Biedrība "Pie Kraujas"</t>
  </si>
  <si>
    <t xml:space="preserve">GPS sistēmas servera abonēšana </t>
  </si>
  <si>
    <t>R.V.4.1., U.4.1.3., R.153</t>
  </si>
  <si>
    <t>Klavieru skaņošana novadā</t>
  </si>
  <si>
    <t>R.V.4.1., U.4.1.3., R.155</t>
  </si>
  <si>
    <t>Rezidentūras studijas medicīnā</t>
  </si>
  <si>
    <t>R.V.4.1., U.4.1.3., R.154</t>
  </si>
  <si>
    <t>Kristiāna Dāvida pamatskola 1.-4.kl. ēdināšana mērķdotācija</t>
  </si>
  <si>
    <t>Kristiāna Dāvida pamatskola 1.-4.kl. ēdināšana pašvaldības finansējums</t>
  </si>
  <si>
    <t>R.V.4.1., U.4.1.3., R.152</t>
  </si>
  <si>
    <t>Kristiāna Dāvida pamatskola</t>
  </si>
  <si>
    <t>R.V.4.1., U.4.1.3., R.151</t>
  </si>
  <si>
    <t>09.600</t>
  </si>
  <si>
    <t xml:space="preserve">Barkavas profesionālā vidusskola </t>
  </si>
  <si>
    <t>Līdzfinansējums nometņu organizēšanai (konkurss)</t>
  </si>
  <si>
    <t>Profesionālo iemaņu apmācība 10.-12.kl. skolēniem</t>
  </si>
  <si>
    <t>09.200</t>
  </si>
  <si>
    <t>Mācību līdzekļi/literatūra pašvaldības budžets</t>
  </si>
  <si>
    <t>Mērķdotācija literatūrai/ mācību līdzekļiem</t>
  </si>
  <si>
    <t>Jauniešu pasākumi</t>
  </si>
  <si>
    <t>Citi izglītības pasākumi un projekti</t>
  </si>
  <si>
    <t>Izglītības pasākumi</t>
  </si>
  <si>
    <t>08.200</t>
  </si>
  <si>
    <t>Bibliotēku informācijas sistēma "Alise"</t>
  </si>
  <si>
    <t xml:space="preserve">Biedrība "Bērnu un jauniešu apvienība "Rīts"' </t>
  </si>
  <si>
    <t xml:space="preserve">Biedrības "Mēs saviem bērniem"  </t>
  </si>
  <si>
    <t xml:space="preserve">Atbalsts  nevalstiskajām organizācijām </t>
  </si>
  <si>
    <t>Atbalsts nevalstiskajām organizācijām projektu konkurss</t>
  </si>
  <si>
    <t>Skeitparka konstrukciju izgatavošana, uzstādīšana</t>
  </si>
  <si>
    <t>Zemes iegāde stadionam</t>
  </si>
  <si>
    <t>RV 4.2., U.4.2.1., R185.</t>
  </si>
  <si>
    <t>Skolēnu Dziesmu svētki</t>
  </si>
  <si>
    <t>Jaunatnes un ģimenes politika</t>
  </si>
  <si>
    <t>Kultūras pasākumi (novads)</t>
  </si>
  <si>
    <t>Sporta pasākumi (novads)</t>
  </si>
  <si>
    <t>Nekustamo īpašumu uzmērīšana, Zemes grāmata</t>
  </si>
  <si>
    <t>06.100</t>
  </si>
  <si>
    <t>PVN</t>
  </si>
  <si>
    <t>03.600</t>
  </si>
  <si>
    <t>Kārtībnieki</t>
  </si>
  <si>
    <t>10.400</t>
  </si>
  <si>
    <t>Bāriņtiesa</t>
  </si>
  <si>
    <t>Videonovērošanas sistēmas uzturēšana</t>
  </si>
  <si>
    <t>Vēlēšanu nodrošinājums</t>
  </si>
  <si>
    <t>IT nodaļa</t>
  </si>
  <si>
    <t>RV 3.1., U 3.1.1.,R.110</t>
  </si>
  <si>
    <t>Mediji, publicitāte, laikraksts "Vēstnesis"</t>
  </si>
  <si>
    <t>RV 3.1., U 3.1.1.,R.109</t>
  </si>
  <si>
    <t xml:space="preserve">Sabiedriskās attiecības </t>
  </si>
  <si>
    <t>Sadarbība</t>
  </si>
  <si>
    <t>Pabalsti bijušajiem priekšsēdētājiem</t>
  </si>
  <si>
    <t>Dzimtsarakstu nodaļa</t>
  </si>
  <si>
    <t>Deputāti</t>
  </si>
  <si>
    <t>Dome</t>
  </si>
  <si>
    <t>&gt;Madona</t>
  </si>
  <si>
    <t>Madona</t>
  </si>
  <si>
    <t>Ēdināšana Skolas ielā   1.-4.kl.mērķdotācija</t>
  </si>
  <si>
    <t>Ēdināšana Skolas ielā   1.-4.kl.pašvaldības finansējums</t>
  </si>
  <si>
    <t>Ēdināšanas dienests bufete, darbinieki</t>
  </si>
  <si>
    <t>Ēdināšanas dienests 1.-4.kl. ēdināšana mērķdotācija</t>
  </si>
  <si>
    <t>Ēdināšanas dienests 1.-4.kl. ēdināšana pašvaldības finansējums</t>
  </si>
  <si>
    <t>Ēdināšanas dienests</t>
  </si>
  <si>
    <t>Skolēnu pārvadājumi</t>
  </si>
  <si>
    <t>Kultūras pasākumi (pilsēta)</t>
  </si>
  <si>
    <t>Sporta būvju un āra laukumu uzturēšana</t>
  </si>
  <si>
    <t>Sporta pasākumi (pilsēta - Sporta skola)</t>
  </si>
  <si>
    <t>R.V 6.4., U.6.4.2., R.296</t>
  </si>
  <si>
    <t>Tirgus</t>
  </si>
  <si>
    <t>R.V.6.1., U.6.1.1., R.259.</t>
  </si>
  <si>
    <t>Mērķdotācija ceļu fonds</t>
  </si>
  <si>
    <t>Ceļu un ielu uzturēšana pašvaldības budžets</t>
  </si>
  <si>
    <t>Līdzfinansējums sabiedriskās tualetes uzturēšanai</t>
  </si>
  <si>
    <t>R.V 7.2., U.7.2.4., R.335.</t>
  </si>
  <si>
    <t>Meža apsaimniekošanas darbi</t>
  </si>
  <si>
    <t>Īpašumu uzturēšanas nodaļa</t>
  </si>
  <si>
    <t>Neprivatizēto dzīvokļu apsaimniekošana</t>
  </si>
  <si>
    <t>Bezsaimnieka dzīvnieku izmitināšana</t>
  </si>
  <si>
    <t xml:space="preserve">Dzīvojamā fonda remonts un uzturēšana </t>
  </si>
  <si>
    <t>Nedzīvojamais fonds</t>
  </si>
  <si>
    <t>Madonas ev.lut.draudze</t>
  </si>
  <si>
    <t>Lazdonas pareizticīgo draudze</t>
  </si>
  <si>
    <t>H. Medņa kultūrizglītības centrs "Dziesmu svēku skola"</t>
  </si>
  <si>
    <t>Muzejs</t>
  </si>
  <si>
    <t>Bibliotēka</t>
  </si>
  <si>
    <t>Kinoteātris Vidzeme</t>
  </si>
  <si>
    <t xml:space="preserve">Pašdarbības kolektīvi (valsts finansējums) </t>
  </si>
  <si>
    <t>Pašdarbības kolektīvi pašvaldības finansējums</t>
  </si>
  <si>
    <t>Kultūras nams</t>
  </si>
  <si>
    <t>RV.4.1., U.4.1.4., R.153.</t>
  </si>
  <si>
    <t>09.500</t>
  </si>
  <si>
    <t>Mākslas skola pedagogi (valsts finansējums)</t>
  </si>
  <si>
    <t>Mākslas skola pedagogi (pašvaldība)</t>
  </si>
  <si>
    <t>Mākslas skola</t>
  </si>
  <si>
    <t>Mūzikas skolas pedagogu atalgojums (valsts finansējums)</t>
  </si>
  <si>
    <t>Mūzikas skolas pedagogu atalgojums (pašvaldība)</t>
  </si>
  <si>
    <t xml:space="preserve">J. Norviļa Madonas mūzikas skola </t>
  </si>
  <si>
    <t>Sporta centrs</t>
  </si>
  <si>
    <t>BJSS pedagogi (valsts finansējums)</t>
  </si>
  <si>
    <t>BJSS  pedagogi (pašvaldība)</t>
  </si>
  <si>
    <t xml:space="preserve">BJSS </t>
  </si>
  <si>
    <t>BJC pedagogi (valsts finansējums)</t>
  </si>
  <si>
    <t>BJC pedagogi (pašvaldība)</t>
  </si>
  <si>
    <t>BJC</t>
  </si>
  <si>
    <t>MPV Pedagogu atalgojums (MD interešu izglītība)</t>
  </si>
  <si>
    <t>MPV Pedagogu atalgojums (MD vispārējā izglītība)</t>
  </si>
  <si>
    <t>MPV Pedagogu atalgojums pašvaldības finansējums</t>
  </si>
  <si>
    <t>Madonas pilsētas vidusskola</t>
  </si>
  <si>
    <t>Pedagogu atalgojums (MD interešu izglītība)</t>
  </si>
  <si>
    <t>Pedagogu atalgojums (MD vispārējā izglītība)</t>
  </si>
  <si>
    <t>Pedagogu atalgojums pašvaldības finansējums</t>
  </si>
  <si>
    <t>Madonas Valsts ģimnāzija</t>
  </si>
  <si>
    <t>PII "Saulīte" interešu izglītība MD</t>
  </si>
  <si>
    <t>PII "Saulīte" mērķdotācija 5.un 6.g.bērnu apmācībai</t>
  </si>
  <si>
    <t>PII "Saulīte"  pedagogi (pašvaldība)</t>
  </si>
  <si>
    <t xml:space="preserve">PII "Saulīte" </t>
  </si>
  <si>
    <t>PII "Priedīte" interešu izglītība (valsts finansējums)</t>
  </si>
  <si>
    <t>PII "Priedīte"  mērķdotācija 5.un 6.g.bērnu apmācībai</t>
  </si>
  <si>
    <t>PII "Priedīte"  pedagogi (pašvaldība)</t>
  </si>
  <si>
    <t xml:space="preserve">PII "Priedīte" </t>
  </si>
  <si>
    <t>PII "Kastanītis" interešu izglītība MD</t>
  </si>
  <si>
    <t>PII "Kastanītis" mērķdotācija 5.un 6.g.bērnu apmācībai</t>
  </si>
  <si>
    <t>PII "Kastanītis"  pedagogi (pašvaldība)</t>
  </si>
  <si>
    <t>PII "Kastanītis"</t>
  </si>
  <si>
    <t>Kopā pārvaldes</t>
  </si>
  <si>
    <t>&gt;Vestiena</t>
  </si>
  <si>
    <t>Vestiena</t>
  </si>
  <si>
    <t>Mērķdotācija 5.un 6.g.bērnu apmācībai</t>
  </si>
  <si>
    <t xml:space="preserve">Mērķdotācija interešu izglītībai </t>
  </si>
  <si>
    <t xml:space="preserve">Mērķdotācija pedagogiem </t>
  </si>
  <si>
    <t>Sports</t>
  </si>
  <si>
    <t>Darbinieku ēdināšana</t>
  </si>
  <si>
    <t>1.-4.kl.ēdināšana mērķdotācija</t>
  </si>
  <si>
    <t>1.-4.kl.ēdināšana pašvaldības finansējums</t>
  </si>
  <si>
    <t>Pamatskola pedagogi pašvaldības finansējums</t>
  </si>
  <si>
    <t>Pamatskola</t>
  </si>
  <si>
    <t>PII pedagogi pašvaldības finansējums</t>
  </si>
  <si>
    <t>PI grupas</t>
  </si>
  <si>
    <t>RV 6.4., U.6.4.2., R.296</t>
  </si>
  <si>
    <t>03.200</t>
  </si>
  <si>
    <t>Ugunsdrošība</t>
  </si>
  <si>
    <t>Vestienas feldšerpunkts</t>
  </si>
  <si>
    <t>Jauniešu centrs</t>
  </si>
  <si>
    <t>RV.6.1., U.6.1.1., R.259.</t>
  </si>
  <si>
    <t>Īpašuma uzturēšanas nod.</t>
  </si>
  <si>
    <t>Sociālais darbs</t>
  </si>
  <si>
    <t xml:space="preserve">Vietējā avīze </t>
  </si>
  <si>
    <t xml:space="preserve">Pagasta pārvalde </t>
  </si>
  <si>
    <t>&gt;Sarkaņi</t>
  </si>
  <si>
    <t>Sarkaņi</t>
  </si>
  <si>
    <t xml:space="preserve">Īpašumu apdrošināšana </t>
  </si>
  <si>
    <t>Pārējie (avīze)</t>
  </si>
  <si>
    <t>Sociālās palīdzības dienests, aprūpētāji</t>
  </si>
  <si>
    <t>Kultūras pasākumi</t>
  </si>
  <si>
    <t>Sarkaņu pagasta tautas nams "Kalnagravas"</t>
  </si>
  <si>
    <t>Biksēres bibliotēka</t>
  </si>
  <si>
    <t>Sarkaņu bibliotēka</t>
  </si>
  <si>
    <t>Multifunkcionālais centrs Logs (jauniešu centrs)</t>
  </si>
  <si>
    <t>Sporta pasākumu organizators</t>
  </si>
  <si>
    <t>Nedzīvojamā fonda remonts un uzturēšana</t>
  </si>
  <si>
    <t>Dzīvojamā fonda remonts, uzturēšana</t>
  </si>
  <si>
    <t>Muzeja ēka</t>
  </si>
  <si>
    <t>Amatu skola</t>
  </si>
  <si>
    <t xml:space="preserve"> Īpašumu uzturēšanas nodaļa</t>
  </si>
  <si>
    <t>Pagasta pārvalde</t>
  </si>
  <si>
    <t>&gt;Prauliena</t>
  </si>
  <si>
    <t>Prauliena</t>
  </si>
  <si>
    <t>Mērķdotācija interešu izglītībai (PII)</t>
  </si>
  <si>
    <t>Mērķdotācija interešu izglītībai (skola)</t>
  </si>
  <si>
    <t>Sociālais darbinieks</t>
  </si>
  <si>
    <t>Sociālās aprūpes māja</t>
  </si>
  <si>
    <t>PII Pasaciņa</t>
  </si>
  <si>
    <t>"Dzintari" uzturēšana</t>
  </si>
  <si>
    <t>Saikavas bibliotēka</t>
  </si>
  <si>
    <t>Praulienas bibliotēka</t>
  </si>
  <si>
    <t>&gt;Ošupe</t>
  </si>
  <si>
    <t>Ošupe</t>
  </si>
  <si>
    <t>Soc. darbin.</t>
  </si>
  <si>
    <t>Skolēnu pārvadājumi - ceļa izdevumu kompensācija</t>
  </si>
  <si>
    <t xml:space="preserve">PI grupas pedagogi pašvaldības finansējums </t>
  </si>
  <si>
    <t xml:space="preserve">PI grupas </t>
  </si>
  <si>
    <t xml:space="preserve">Kultūras pasākumi </t>
  </si>
  <si>
    <t>Liepsalas</t>
  </si>
  <si>
    <t>AA centrs</t>
  </si>
  <si>
    <t>Sporta pas.</t>
  </si>
  <si>
    <t>Feldšerpunkts</t>
  </si>
  <si>
    <t>RV 6.4., U.6.4.2., R.299</t>
  </si>
  <si>
    <t>Krievbirzes kapi</t>
  </si>
  <si>
    <t>&gt;Mētriena</t>
  </si>
  <si>
    <t>Mētriena</t>
  </si>
  <si>
    <t>Jaunatnes darbinieks</t>
  </si>
  <si>
    <t>&gt;Mārciena</t>
  </si>
  <si>
    <t>Mārciena</t>
  </si>
  <si>
    <t>Pārējā sociālā palīdzība (nodaļa covid klientiem)</t>
  </si>
  <si>
    <t>Pārējā kultūra (avīze)</t>
  </si>
  <si>
    <t>Doktorāts</t>
  </si>
  <si>
    <t>RV 6.4., U.6.4.2., R.298</t>
  </si>
  <si>
    <t>ZG un īpašumu uzmērīšana</t>
  </si>
  <si>
    <t>RV 6.4., U.6.4.2., R.297</t>
  </si>
  <si>
    <t>Nedz. fonds (skola)</t>
  </si>
  <si>
    <t>Mājokļu apsaimn.</t>
  </si>
  <si>
    <t>Īpašumu uzturēšanas nodaļa piemaksa par nakts darbu un darbu svētku dienās</t>
  </si>
  <si>
    <t>RV5.2., U.5.2.1.</t>
  </si>
  <si>
    <t>10.200</t>
  </si>
  <si>
    <t>Pansionāta darbinieku ēdināšana</t>
  </si>
  <si>
    <t>Pansionāts papildus finansējums (aizvietošana)</t>
  </si>
  <si>
    <t>Pansionāts piemaksa par nakts darbu un darbu svētku dienās</t>
  </si>
  <si>
    <t>Pansionāts</t>
  </si>
  <si>
    <t>&gt;Liezēre</t>
  </si>
  <si>
    <t>R.V4.1., U.4.1.4., R.153.</t>
  </si>
  <si>
    <t>BJĀAC Ozoli</t>
  </si>
  <si>
    <t>Liezēre</t>
  </si>
  <si>
    <t>pārējā soc.palīdzība</t>
  </si>
  <si>
    <t>Darbs ar jaunatni</t>
  </si>
  <si>
    <t>Apvienotā virtuve</t>
  </si>
  <si>
    <t>Skolēnu pārvadājumi - skolēnu ceļa izdevumu kompensācija</t>
  </si>
  <si>
    <t>Skolēnu pārvadājumi - autobuss</t>
  </si>
  <si>
    <t>Internāta bērnu ēdināšana ( gads)</t>
  </si>
  <si>
    <t>08.600</t>
  </si>
  <si>
    <t>Informatīvais izdev. "Liezēre vakar, šodien, rīt"</t>
  </si>
  <si>
    <t>Mēdzūlas bibliotēka</t>
  </si>
  <si>
    <t>Liezēres bibliotēka</t>
  </si>
  <si>
    <t>Ozolu medpunkts</t>
  </si>
  <si>
    <t>&gt;Ļaudona</t>
  </si>
  <si>
    <t>Īpašumu uzturēšana, koplietošanas teritoriju uzturēšana, mežu apsaimniekošana</t>
  </si>
  <si>
    <t>Ļaudona</t>
  </si>
  <si>
    <t>Nodarbinātība</t>
  </si>
  <si>
    <t>Soc.darbinieks</t>
  </si>
  <si>
    <t>Pārējie kultūras pasākumi (avīze)</t>
  </si>
  <si>
    <t>Apvienotā virtuve, darbs svētku dienās</t>
  </si>
  <si>
    <t>Pedagogi pašvaldības finansējums</t>
  </si>
  <si>
    <t>Vidusskola</t>
  </si>
  <si>
    <t>PII Brīnumdārzs</t>
  </si>
  <si>
    <t>Bērnu un jauniešu iniciatīvu centrs</t>
  </si>
  <si>
    <t>Sāvienas biblioteka</t>
  </si>
  <si>
    <t>Ļaudonas biblioteka</t>
  </si>
  <si>
    <t>Mājokļu attīstība</t>
  </si>
  <si>
    <t>Īpašuma uzturēšanas nodaļa</t>
  </si>
  <si>
    <t>&gt;Lazdona</t>
  </si>
  <si>
    <t>Lazdona</t>
  </si>
  <si>
    <t>Multifunkcionālais bērnu un jauniešu centrs</t>
  </si>
  <si>
    <t>Kultūra</t>
  </si>
  <si>
    <t>Lazdonas FVP</t>
  </si>
  <si>
    <t>Koplietošanas teritoriju labiekārtošana</t>
  </si>
  <si>
    <t>R.V 6.4., U.6.4.2., R.297</t>
  </si>
  <si>
    <t>Dzīv.fonda remonts, uzturēšana</t>
  </si>
  <si>
    <t>&gt;Kalsnava</t>
  </si>
  <si>
    <t>Kalsnava</t>
  </si>
  <si>
    <t>05.300</t>
  </si>
  <si>
    <t>Pārējā vides aizsardzība</t>
  </si>
  <si>
    <t>Kapu apsaimniekošana</t>
  </si>
  <si>
    <t>Rv.6.1., U.6.1.1., R.259.</t>
  </si>
  <si>
    <t xml:space="preserve">Laukumu, parka  apgaismošana </t>
  </si>
  <si>
    <t>RV 6.4., U.6.4.2., R.301</t>
  </si>
  <si>
    <t>RV 6.4., U.6.4.2., R.300</t>
  </si>
  <si>
    <t>Teritorijas uzturēšana</t>
  </si>
  <si>
    <t>Siltumapgāde</t>
  </si>
  <si>
    <t>Sociālo pakalpojumu centrs</t>
  </si>
  <si>
    <t xml:space="preserve">Sociālā nodrošināšana - sociālā māja </t>
  </si>
  <si>
    <t>Skolēnu pārvadājumi - ceļa izdevumu komp.skolēniem</t>
  </si>
  <si>
    <t>Kalsnavas informatīvais izdevums</t>
  </si>
  <si>
    <t>PII Lācītis Pūks</t>
  </si>
  <si>
    <t>BJIC UP,s</t>
  </si>
  <si>
    <t>Sporta pasākumi</t>
  </si>
  <si>
    <t>Multifunkcionālais centrs</t>
  </si>
  <si>
    <t>Ugunsdrošiba</t>
  </si>
  <si>
    <t>Prezentācijas izdevumi</t>
  </si>
  <si>
    <t>&gt;Dzelzava</t>
  </si>
  <si>
    <t>Sociālais dien.</t>
  </si>
  <si>
    <t>Dzelzava</t>
  </si>
  <si>
    <t>Internātpamatskola (pašvaldības  finansējums)</t>
  </si>
  <si>
    <t>Internātpamatskola (valsts finansējums)</t>
  </si>
  <si>
    <t>RV5.2., U.5.2.1., R.248.,, R.250.</t>
  </si>
  <si>
    <t>RV5.2., U.5.2.1. R249., R.250.</t>
  </si>
  <si>
    <t>Rv.4.1., U.4.1.4., R.153.</t>
  </si>
  <si>
    <t>R..4.1., U.4.1.4., R.153.</t>
  </si>
  <si>
    <t>PII Rūķis</t>
  </si>
  <si>
    <t>Kult.pasāk.</t>
  </si>
  <si>
    <t>2.bibliotēka</t>
  </si>
  <si>
    <t>1.bibliotēka</t>
  </si>
  <si>
    <t>&gt;Bērzaune</t>
  </si>
  <si>
    <t>Bērzaune</t>
  </si>
  <si>
    <t>Avīze "Bērzaunes Rīts"</t>
  </si>
  <si>
    <t>PII Vārpiņa</t>
  </si>
  <si>
    <t>&gt;Barkava</t>
  </si>
  <si>
    <t>Barkava</t>
  </si>
  <si>
    <t>Pansionāts (lifta remonts)</t>
  </si>
  <si>
    <t>Pirmsskolas izglītība</t>
  </si>
  <si>
    <t>Stalīdzānu bibl.</t>
  </si>
  <si>
    <t>Barkavas bibl.</t>
  </si>
  <si>
    <t>Ģim.ārsts doktorāts</t>
  </si>
  <si>
    <t>RV5.2., U.5.2.1.R.247, R.248., R.249., R.250.</t>
  </si>
  <si>
    <t>Soc. dienests</t>
  </si>
  <si>
    <t>&gt;Arona</t>
  </si>
  <si>
    <t>Arona</t>
  </si>
  <si>
    <t>R.V.4.1., U.4.1.4., R.151.</t>
  </si>
  <si>
    <t>PII Sprīdītis</t>
  </si>
  <si>
    <t>Viesienas bibliotēka</t>
  </si>
  <si>
    <t>Kusas bibliotēka</t>
  </si>
  <si>
    <t>Aronas bibliotēka</t>
  </si>
  <si>
    <t>Ārsta palīgs</t>
  </si>
  <si>
    <t>Teritoriju uzturēšana</t>
  </si>
  <si>
    <t>2500/7200</t>
  </si>
  <si>
    <t>3200/6000</t>
  </si>
  <si>
    <t>5100/5200</t>
  </si>
  <si>
    <t>2400/5200</t>
  </si>
  <si>
    <t>2200/2300/6400</t>
  </si>
  <si>
    <t>Kods</t>
  </si>
  <si>
    <t>Atbilstība Attīstības programmas Rīcības plānam</t>
  </si>
  <si>
    <t>PAVISAM  pieprasīts 2021.gadam</t>
  </si>
  <si>
    <t>PAVISAM  apstiprināts 2020.gadam</t>
  </si>
  <si>
    <t>Nodokļi/transferti pieprasīts 2021.gadam</t>
  </si>
  <si>
    <t>Nodokļi/transferti apstiprināts 2020.gadam</t>
  </si>
  <si>
    <t>Pabalsti, dotācija pieprasīts 2021.gadam</t>
  </si>
  <si>
    <t>Pabalsti, dotācija apstiprināts 2020.gadam</t>
  </si>
  <si>
    <t>Pārējie pamatlīdzekļi, nemateriālie ieguldījumi pieprasīts 2021.gadam</t>
  </si>
  <si>
    <t>Pārējie pamatlīdzekļi, nemateriālie ieguldījumi apstiprināts 2020.gadam</t>
  </si>
  <si>
    <t>Grāmatas, laikraksti  pieprasīts 2021.gadam</t>
  </si>
  <si>
    <t>Grāmatas, laikraksti  apstiprināts 2020.gadam</t>
  </si>
  <si>
    <t>Pārējie (iepriekš neminētie) materiāli pieprasīts 2021.gadam</t>
  </si>
  <si>
    <t>Pārējie (iepriekš neminētie) materiāli apstiprināts 2020.gadam</t>
  </si>
  <si>
    <t>Pārējie (iepriekš neminētie) pakalpojumi pieprasīts 2021.gadam</t>
  </si>
  <si>
    <t>Pārējie (iepriekš neminētie) pakalpojumi apstiprināts 2020.gadam</t>
  </si>
  <si>
    <t>Komandējumi un dienesta braucieni  pieprasīts 2021.gadam</t>
  </si>
  <si>
    <t>Komandējumi un dienesta braucieni  apstiprināts 2020.gadam</t>
  </si>
  <si>
    <t>Kopā  pieprasīts 2021.gadam</t>
  </si>
  <si>
    <t>Kopā  apstiprināts 2020.gadam</t>
  </si>
  <si>
    <t>Ēku, telpu, aparatūras noma pieprasīts 2021.gadam</t>
  </si>
  <si>
    <t>Ēku, telpu, aparatūras noma apstiprināts 2020.gadam</t>
  </si>
  <si>
    <t>Skolēnu pārvadāšana  pieprasīts 2021.gadam</t>
  </si>
  <si>
    <t>Skolēnu pārvadāšana  apstiprināts 2020.gadam</t>
  </si>
  <si>
    <t>Ēdināšana pieprasīts 2021.gadam</t>
  </si>
  <si>
    <t>Ēdināšana apstiprināts 2020.gadam</t>
  </si>
  <si>
    <t>Degviela pieprasīts 2021.gadam</t>
  </si>
  <si>
    <t>Degviela apstiprināts 2020.gadam</t>
  </si>
  <si>
    <t>Kurināmais  pieprasīts 2021.gadam</t>
  </si>
  <si>
    <t>Kurināmais  apstiprināts 2020.gadam</t>
  </si>
  <si>
    <t>Atkritumu savākšana, izvešana un utilizēšana pieprasīts 2021.gadam</t>
  </si>
  <si>
    <t>Atkritumu savākšana, izvešana un utilizēšana apstiprināts 2020.gadam</t>
  </si>
  <si>
    <t>Elektroenerģija  pieprasīts 2021.gadam</t>
  </si>
  <si>
    <t>Elektroenerģija  apstiprināts 2020.gadam</t>
  </si>
  <si>
    <t>Ūdens un kanalizācija pieprasīts 2021.gadam</t>
  </si>
  <si>
    <t>Ūdens un kanalizācija apstiprināts 2020.gadam</t>
  </si>
  <si>
    <t>Apkure pieprasīts 2021.gadam</t>
  </si>
  <si>
    <t>Apkure apstiprināts 2020.gadam</t>
  </si>
  <si>
    <t>Sakaru pakalpojumi pieprasīts 2021.gadam</t>
  </si>
  <si>
    <t>Sakaru pakalpojumi apstiprināts 2020.gadam</t>
  </si>
  <si>
    <t>Atlīdzība pieprasīts 2021.gadam</t>
  </si>
  <si>
    <t>Atlīdzība apstiprināts 2020.gadam</t>
  </si>
  <si>
    <t>Nosaukums (iestāde, pasākums, projekts)</t>
  </si>
  <si>
    <t>Struktūrvienība</t>
  </si>
  <si>
    <t xml:space="preserve">2021.gada  pamatbudžeta izdevumi </t>
  </si>
  <si>
    <t>(protokols Nr.3, 1.p.)</t>
  </si>
  <si>
    <t>MADONAS NOVADA PAŠVALDĪBA</t>
  </si>
  <si>
    <t>28.01.2021. lēmumam Nr. 27</t>
  </si>
  <si>
    <t>Madonas novada pašvaldības domes</t>
  </si>
  <si>
    <t>Pielikums Nr.1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</si>
</sst>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2"/>
      <name val="Arial"/>
      <family val="2"/>
      <charset val="186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i/>
      <sz val="11"/>
      <name val="Arial"/>
      <family val="2"/>
      <charset val="186"/>
    </font>
    <font>
      <i/>
      <sz val="11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0"/>
      <name val="Arial"/>
      <family val="2"/>
      <charset val="186"/>
    </font>
    <font>
      <b/>
      <i/>
      <sz val="10"/>
      <name val="Arial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Fill="1"/>
    <xf numFmtId="3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wrapText="1"/>
    </xf>
    <xf numFmtId="0" fontId="5" fillId="3" borderId="1" xfId="0" applyFont="1" applyFill="1" applyBorder="1"/>
    <xf numFmtId="0" fontId="5" fillId="0" borderId="1" xfId="0" applyFont="1" applyFill="1" applyBorder="1"/>
    <xf numFmtId="0" fontId="0" fillId="3" borderId="1" xfId="0" applyFill="1" applyBorder="1"/>
    <xf numFmtId="0" fontId="0" fillId="0" borderId="1" xfId="0" applyFill="1" applyBorder="1"/>
    <xf numFmtId="0" fontId="6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6" fillId="0" borderId="1" xfId="0" quotePrefix="1" applyFont="1" applyFill="1" applyBorder="1"/>
    <xf numFmtId="0" fontId="2" fillId="3" borderId="1" xfId="0" applyFont="1" applyFill="1" applyBorder="1"/>
    <xf numFmtId="0" fontId="1" fillId="0" borderId="1" xfId="0" applyFont="1" applyFill="1" applyBorder="1"/>
    <xf numFmtId="0" fontId="1" fillId="3" borderId="1" xfId="0" applyFont="1" applyFill="1" applyBorder="1"/>
    <xf numFmtId="49" fontId="6" fillId="0" borderId="1" xfId="0" applyNumberFormat="1" applyFont="1" applyFill="1" applyBorder="1"/>
    <xf numFmtId="0" fontId="5" fillId="3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49" fontId="6" fillId="0" borderId="1" xfId="0" quotePrefix="1" applyNumberFormat="1" applyFont="1" applyFill="1" applyBorder="1"/>
    <xf numFmtId="0" fontId="6" fillId="0" borderId="1" xfId="0" applyFont="1" applyBorder="1"/>
    <xf numFmtId="0" fontId="4" fillId="3" borderId="1" xfId="0" applyFont="1" applyFill="1" applyBorder="1"/>
    <xf numFmtId="0" fontId="7" fillId="3" borderId="1" xfId="0" applyFont="1" applyFill="1" applyBorder="1"/>
    <xf numFmtId="0" fontId="3" fillId="5" borderId="1" xfId="0" applyFont="1" applyFill="1" applyBorder="1" applyAlignment="1">
      <alignment vertical="center"/>
    </xf>
    <xf numFmtId="0" fontId="2" fillId="0" borderId="1" xfId="0" applyFont="1" applyFill="1" applyBorder="1"/>
    <xf numFmtId="0" fontId="4" fillId="6" borderId="1" xfId="0" applyFont="1" applyFill="1" applyBorder="1"/>
    <xf numFmtId="0" fontId="0" fillId="3" borderId="0" xfId="0" applyFill="1" applyBorder="1"/>
    <xf numFmtId="0" fontId="6" fillId="7" borderId="1" xfId="0" applyFont="1" applyFill="1" applyBorder="1"/>
    <xf numFmtId="0" fontId="0" fillId="0" borderId="1" xfId="0" applyBorder="1"/>
    <xf numFmtId="0" fontId="6" fillId="3" borderId="1" xfId="0" applyFont="1" applyFill="1" applyBorder="1"/>
    <xf numFmtId="0" fontId="6" fillId="0" borderId="1" xfId="0" applyFont="1" applyFill="1" applyBorder="1" applyAlignment="1"/>
    <xf numFmtId="0" fontId="5" fillId="8" borderId="1" xfId="0" applyFont="1" applyFill="1" applyBorder="1" applyAlignment="1">
      <alignment wrapText="1"/>
    </xf>
    <xf numFmtId="164" fontId="6" fillId="8" borderId="1" xfId="0" quotePrefix="1" applyNumberFormat="1" applyFont="1" applyFill="1" applyBorder="1" applyAlignment="1">
      <alignment horizontal="left"/>
    </xf>
    <xf numFmtId="164" fontId="6" fillId="0" borderId="1" xfId="0" quotePrefix="1" applyNumberFormat="1" applyFont="1" applyFill="1" applyBorder="1" applyAlignment="1">
      <alignment horizontal="left"/>
    </xf>
    <xf numFmtId="0" fontId="6" fillId="8" borderId="1" xfId="0" applyFont="1" applyFill="1" applyBorder="1"/>
    <xf numFmtId="0" fontId="8" fillId="3" borderId="1" xfId="0" applyFont="1" applyFill="1" applyBorder="1"/>
    <xf numFmtId="0" fontId="8" fillId="0" borderId="1" xfId="0" applyFont="1" applyFill="1" applyBorder="1"/>
    <xf numFmtId="0" fontId="0" fillId="0" borderId="1" xfId="0" applyFont="1" applyFill="1" applyBorder="1"/>
    <xf numFmtId="0" fontId="2" fillId="0" borderId="0" xfId="0" quotePrefix="1" applyFont="1" applyFill="1"/>
    <xf numFmtId="0" fontId="2" fillId="0" borderId="1" xfId="0" applyFont="1" applyBorder="1"/>
    <xf numFmtId="0" fontId="5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/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5" fillId="0" borderId="1" xfId="0" applyFont="1" applyFill="1" applyBorder="1" applyAlignment="1">
      <alignment textRotation="90" wrapText="1"/>
    </xf>
    <xf numFmtId="0" fontId="5" fillId="3" borderId="1" xfId="0" applyFont="1" applyFill="1" applyBorder="1" applyAlignment="1">
      <alignment textRotation="90" wrapText="1"/>
    </xf>
    <xf numFmtId="0" fontId="5" fillId="0" borderId="1" xfId="0" applyFont="1" applyBorder="1" applyAlignment="1">
      <alignment textRotation="90" wrapText="1"/>
    </xf>
    <xf numFmtId="0" fontId="11" fillId="0" borderId="1" xfId="0" applyFont="1" applyBorder="1" applyAlignment="1">
      <alignment textRotation="90" wrapText="1"/>
    </xf>
    <xf numFmtId="0" fontId="4" fillId="0" borderId="0" xfId="0" applyFont="1" applyFill="1"/>
    <xf numFmtId="0" fontId="2" fillId="0" borderId="0" xfId="0" applyFont="1"/>
    <xf numFmtId="0" fontId="2" fillId="0" borderId="0" xfId="0" applyFont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S570"/>
  <sheetViews>
    <sheetView tabSelected="1" zoomScale="85" zoomScaleNormal="85" zoomScalePageLayoutView="25" workbookViewId="0">
      <pane xSplit="3" ySplit="7" topLeftCell="X8" activePane="bottomRight" state="frozen"/>
      <selection activeCell="V3" sqref="V3"/>
      <selection pane="topRight" activeCell="V3" sqref="V3"/>
      <selection pane="bottomLeft" activeCell="V3" sqref="V3"/>
      <selection pane="bottomRight" activeCell="V3" sqref="V3"/>
    </sheetView>
  </sheetViews>
  <sheetFormatPr defaultRowHeight="14.4" x14ac:dyDescent="0.3"/>
  <cols>
    <col min="1" max="1" width="15.44140625" style="1" bestFit="1" customWidth="1"/>
    <col min="2" max="2" width="26.5546875" style="1" customWidth="1"/>
    <col min="3" max="3" width="12.109375" style="1" bestFit="1" customWidth="1"/>
    <col min="4" max="5" width="12.44140625" customWidth="1"/>
    <col min="6" max="7" width="9.6640625" customWidth="1"/>
    <col min="8" max="13" width="9.33203125" customWidth="1"/>
    <col min="14" max="15" width="9.88671875" customWidth="1"/>
    <col min="16" max="17" width="9.33203125" customWidth="1"/>
    <col min="18" max="19" width="9.88671875" customWidth="1"/>
    <col min="20" max="25" width="9.33203125" customWidth="1"/>
    <col min="26" max="26" width="12.88671875" style="1" customWidth="1" collapsed="1"/>
    <col min="27" max="27" width="12.88671875" style="1" customWidth="1"/>
    <col min="28" max="29" width="9.33203125" customWidth="1"/>
    <col min="30" max="31" width="10.33203125" customWidth="1"/>
    <col min="32" max="33" width="10.88671875" customWidth="1"/>
    <col min="34" max="37" width="10.109375" customWidth="1"/>
    <col min="38" max="39" width="11.109375" customWidth="1"/>
    <col min="40" max="41" width="10.109375" customWidth="1"/>
    <col min="42" max="43" width="12.33203125" style="1" customWidth="1"/>
    <col min="44" max="44" width="24.88671875" style="1" customWidth="1"/>
    <col min="45" max="242" width="8.88671875" style="1"/>
    <col min="243" max="243" width="10.109375" style="1" customWidth="1"/>
    <col min="244" max="244" width="17.33203125" style="1" customWidth="1"/>
    <col min="245" max="245" width="9.44140625" style="1" customWidth="1"/>
    <col min="246" max="247" width="9" style="1" customWidth="1"/>
    <col min="248" max="249" width="7" style="1" customWidth="1"/>
    <col min="250" max="251" width="8.33203125" style="1" customWidth="1"/>
    <col min="252" max="261" width="7" style="1" customWidth="1"/>
    <col min="262" max="263" width="6.88671875" style="1" customWidth="1"/>
    <col min="264" max="265" width="6" style="1" customWidth="1"/>
    <col min="266" max="267" width="9.109375" style="1" customWidth="1"/>
    <col min="268" max="269" width="6" style="1" customWidth="1"/>
    <col min="270" max="271" width="8.109375" style="1" customWidth="1"/>
    <col min="272" max="273" width="7" style="1" customWidth="1"/>
    <col min="274" max="275" width="6.6640625" style="1" customWidth="1"/>
    <col min="276" max="277" width="8.88671875" style="1" customWidth="1"/>
    <col min="278" max="279" width="7.5546875" style="1" customWidth="1"/>
    <col min="280" max="281" width="7.6640625" style="1" customWidth="1"/>
    <col min="282" max="498" width="8.88671875" style="1"/>
    <col min="499" max="499" width="10.109375" style="1" customWidth="1"/>
    <col min="500" max="500" width="17.33203125" style="1" customWidth="1"/>
    <col min="501" max="501" width="9.44140625" style="1" customWidth="1"/>
    <col min="502" max="503" width="9" style="1" customWidth="1"/>
    <col min="504" max="505" width="7" style="1" customWidth="1"/>
    <col min="506" max="507" width="8.33203125" style="1" customWidth="1"/>
    <col min="508" max="517" width="7" style="1" customWidth="1"/>
    <col min="518" max="519" width="6.88671875" style="1" customWidth="1"/>
    <col min="520" max="521" width="6" style="1" customWidth="1"/>
    <col min="522" max="523" width="9.109375" style="1" customWidth="1"/>
    <col min="524" max="525" width="6" style="1" customWidth="1"/>
    <col min="526" max="527" width="8.109375" style="1" customWidth="1"/>
    <col min="528" max="529" width="7" style="1" customWidth="1"/>
    <col min="530" max="531" width="6.6640625" style="1" customWidth="1"/>
    <col min="532" max="533" width="8.88671875" style="1" customWidth="1"/>
    <col min="534" max="535" width="7.5546875" style="1" customWidth="1"/>
    <col min="536" max="537" width="7.6640625" style="1" customWidth="1"/>
    <col min="538" max="754" width="8.88671875" style="1"/>
    <col min="755" max="755" width="10.109375" style="1" customWidth="1"/>
    <col min="756" max="756" width="17.33203125" style="1" customWidth="1"/>
    <col min="757" max="757" width="9.44140625" style="1" customWidth="1"/>
    <col min="758" max="759" width="9" style="1" customWidth="1"/>
    <col min="760" max="761" width="7" style="1" customWidth="1"/>
    <col min="762" max="763" width="8.33203125" style="1" customWidth="1"/>
    <col min="764" max="773" width="7" style="1" customWidth="1"/>
    <col min="774" max="775" width="6.88671875" style="1" customWidth="1"/>
    <col min="776" max="777" width="6" style="1" customWidth="1"/>
    <col min="778" max="779" width="9.109375" style="1" customWidth="1"/>
    <col min="780" max="781" width="6" style="1" customWidth="1"/>
    <col min="782" max="783" width="8.109375" style="1" customWidth="1"/>
    <col min="784" max="785" width="7" style="1" customWidth="1"/>
    <col min="786" max="787" width="6.6640625" style="1" customWidth="1"/>
    <col min="788" max="789" width="8.88671875" style="1" customWidth="1"/>
    <col min="790" max="791" width="7.5546875" style="1" customWidth="1"/>
    <col min="792" max="793" width="7.6640625" style="1" customWidth="1"/>
    <col min="794" max="1010" width="8.88671875" style="1"/>
    <col min="1011" max="1011" width="10.109375" style="1" customWidth="1"/>
    <col min="1012" max="1012" width="17.33203125" style="1" customWidth="1"/>
    <col min="1013" max="1013" width="9.44140625" style="1" customWidth="1"/>
    <col min="1014" max="1015" width="9" style="1" customWidth="1"/>
    <col min="1016" max="1017" width="7" style="1" customWidth="1"/>
    <col min="1018" max="1019" width="8.33203125" style="1" customWidth="1"/>
    <col min="1020" max="1029" width="7" style="1" customWidth="1"/>
    <col min="1030" max="1031" width="6.88671875" style="1" customWidth="1"/>
    <col min="1032" max="1033" width="6" style="1" customWidth="1"/>
    <col min="1034" max="1035" width="9.109375" style="1" customWidth="1"/>
    <col min="1036" max="1037" width="6" style="1" customWidth="1"/>
    <col min="1038" max="1039" width="8.109375" style="1" customWidth="1"/>
    <col min="1040" max="1041" width="7" style="1" customWidth="1"/>
    <col min="1042" max="1043" width="6.6640625" style="1" customWidth="1"/>
    <col min="1044" max="1045" width="8.88671875" style="1" customWidth="1"/>
    <col min="1046" max="1047" width="7.5546875" style="1" customWidth="1"/>
    <col min="1048" max="1049" width="7.6640625" style="1" customWidth="1"/>
    <col min="1050" max="1266" width="8.88671875" style="1"/>
    <col min="1267" max="1267" width="10.109375" style="1" customWidth="1"/>
    <col min="1268" max="1268" width="17.33203125" style="1" customWidth="1"/>
    <col min="1269" max="1269" width="9.44140625" style="1" customWidth="1"/>
    <col min="1270" max="1271" width="9" style="1" customWidth="1"/>
    <col min="1272" max="1273" width="7" style="1" customWidth="1"/>
    <col min="1274" max="1275" width="8.33203125" style="1" customWidth="1"/>
    <col min="1276" max="1285" width="7" style="1" customWidth="1"/>
    <col min="1286" max="1287" width="6.88671875" style="1" customWidth="1"/>
    <col min="1288" max="1289" width="6" style="1" customWidth="1"/>
    <col min="1290" max="1291" width="9.109375" style="1" customWidth="1"/>
    <col min="1292" max="1293" width="6" style="1" customWidth="1"/>
    <col min="1294" max="1295" width="8.109375" style="1" customWidth="1"/>
    <col min="1296" max="1297" width="7" style="1" customWidth="1"/>
    <col min="1298" max="1299" width="6.6640625" style="1" customWidth="1"/>
    <col min="1300" max="1301" width="8.88671875" style="1" customWidth="1"/>
    <col min="1302" max="1303" width="7.5546875" style="1" customWidth="1"/>
    <col min="1304" max="1305" width="7.6640625" style="1" customWidth="1"/>
    <col min="1306" max="1522" width="8.88671875" style="1"/>
    <col min="1523" max="1523" width="10.109375" style="1" customWidth="1"/>
    <col min="1524" max="1524" width="17.33203125" style="1" customWidth="1"/>
    <col min="1525" max="1525" width="9.44140625" style="1" customWidth="1"/>
    <col min="1526" max="1527" width="9" style="1" customWidth="1"/>
    <col min="1528" max="1529" width="7" style="1" customWidth="1"/>
    <col min="1530" max="1531" width="8.33203125" style="1" customWidth="1"/>
    <col min="1532" max="1541" width="7" style="1" customWidth="1"/>
    <col min="1542" max="1543" width="6.88671875" style="1" customWidth="1"/>
    <col min="1544" max="1545" width="6" style="1" customWidth="1"/>
    <col min="1546" max="1547" width="9.109375" style="1" customWidth="1"/>
    <col min="1548" max="1549" width="6" style="1" customWidth="1"/>
    <col min="1550" max="1551" width="8.109375" style="1" customWidth="1"/>
    <col min="1552" max="1553" width="7" style="1" customWidth="1"/>
    <col min="1554" max="1555" width="6.6640625" style="1" customWidth="1"/>
    <col min="1556" max="1557" width="8.88671875" style="1" customWidth="1"/>
    <col min="1558" max="1559" width="7.5546875" style="1" customWidth="1"/>
    <col min="1560" max="1561" width="7.6640625" style="1" customWidth="1"/>
    <col min="1562" max="1778" width="8.88671875" style="1"/>
    <col min="1779" max="1779" width="10.109375" style="1" customWidth="1"/>
    <col min="1780" max="1780" width="17.33203125" style="1" customWidth="1"/>
    <col min="1781" max="1781" width="9.44140625" style="1" customWidth="1"/>
    <col min="1782" max="1783" width="9" style="1" customWidth="1"/>
    <col min="1784" max="1785" width="7" style="1" customWidth="1"/>
    <col min="1786" max="1787" width="8.33203125" style="1" customWidth="1"/>
    <col min="1788" max="1797" width="7" style="1" customWidth="1"/>
    <col min="1798" max="1799" width="6.88671875" style="1" customWidth="1"/>
    <col min="1800" max="1801" width="6" style="1" customWidth="1"/>
    <col min="1802" max="1803" width="9.109375" style="1" customWidth="1"/>
    <col min="1804" max="1805" width="6" style="1" customWidth="1"/>
    <col min="1806" max="1807" width="8.109375" style="1" customWidth="1"/>
    <col min="1808" max="1809" width="7" style="1" customWidth="1"/>
    <col min="1810" max="1811" width="6.6640625" style="1" customWidth="1"/>
    <col min="1812" max="1813" width="8.88671875" style="1" customWidth="1"/>
    <col min="1814" max="1815" width="7.5546875" style="1" customWidth="1"/>
    <col min="1816" max="1817" width="7.6640625" style="1" customWidth="1"/>
    <col min="1818" max="2034" width="8.88671875" style="1"/>
    <col min="2035" max="2035" width="10.109375" style="1" customWidth="1"/>
    <col min="2036" max="2036" width="17.33203125" style="1" customWidth="1"/>
    <col min="2037" max="2037" width="9.44140625" style="1" customWidth="1"/>
    <col min="2038" max="2039" width="9" style="1" customWidth="1"/>
    <col min="2040" max="2041" width="7" style="1" customWidth="1"/>
    <col min="2042" max="2043" width="8.33203125" style="1" customWidth="1"/>
    <col min="2044" max="2053" width="7" style="1" customWidth="1"/>
    <col min="2054" max="2055" width="6.88671875" style="1" customWidth="1"/>
    <col min="2056" max="2057" width="6" style="1" customWidth="1"/>
    <col min="2058" max="2059" width="9.109375" style="1" customWidth="1"/>
    <col min="2060" max="2061" width="6" style="1" customWidth="1"/>
    <col min="2062" max="2063" width="8.109375" style="1" customWidth="1"/>
    <col min="2064" max="2065" width="7" style="1" customWidth="1"/>
    <col min="2066" max="2067" width="6.6640625" style="1" customWidth="1"/>
    <col min="2068" max="2069" width="8.88671875" style="1" customWidth="1"/>
    <col min="2070" max="2071" width="7.5546875" style="1" customWidth="1"/>
    <col min="2072" max="2073" width="7.6640625" style="1" customWidth="1"/>
    <col min="2074" max="2290" width="8.88671875" style="1"/>
    <col min="2291" max="2291" width="10.109375" style="1" customWidth="1"/>
    <col min="2292" max="2292" width="17.33203125" style="1" customWidth="1"/>
    <col min="2293" max="2293" width="9.44140625" style="1" customWidth="1"/>
    <col min="2294" max="2295" width="9" style="1" customWidth="1"/>
    <col min="2296" max="2297" width="7" style="1" customWidth="1"/>
    <col min="2298" max="2299" width="8.33203125" style="1" customWidth="1"/>
    <col min="2300" max="2309" width="7" style="1" customWidth="1"/>
    <col min="2310" max="2311" width="6.88671875" style="1" customWidth="1"/>
    <col min="2312" max="2313" width="6" style="1" customWidth="1"/>
    <col min="2314" max="2315" width="9.109375" style="1" customWidth="1"/>
    <col min="2316" max="2317" width="6" style="1" customWidth="1"/>
    <col min="2318" max="2319" width="8.109375" style="1" customWidth="1"/>
    <col min="2320" max="2321" width="7" style="1" customWidth="1"/>
    <col min="2322" max="2323" width="6.6640625" style="1" customWidth="1"/>
    <col min="2324" max="2325" width="8.88671875" style="1" customWidth="1"/>
    <col min="2326" max="2327" width="7.5546875" style="1" customWidth="1"/>
    <col min="2328" max="2329" width="7.6640625" style="1" customWidth="1"/>
    <col min="2330" max="2546" width="8.88671875" style="1"/>
    <col min="2547" max="2547" width="10.109375" style="1" customWidth="1"/>
    <col min="2548" max="2548" width="17.33203125" style="1" customWidth="1"/>
    <col min="2549" max="2549" width="9.44140625" style="1" customWidth="1"/>
    <col min="2550" max="2551" width="9" style="1" customWidth="1"/>
    <col min="2552" max="2553" width="7" style="1" customWidth="1"/>
    <col min="2554" max="2555" width="8.33203125" style="1" customWidth="1"/>
    <col min="2556" max="2565" width="7" style="1" customWidth="1"/>
    <col min="2566" max="2567" width="6.88671875" style="1" customWidth="1"/>
    <col min="2568" max="2569" width="6" style="1" customWidth="1"/>
    <col min="2570" max="2571" width="9.109375" style="1" customWidth="1"/>
    <col min="2572" max="2573" width="6" style="1" customWidth="1"/>
    <col min="2574" max="2575" width="8.109375" style="1" customWidth="1"/>
    <col min="2576" max="2577" width="7" style="1" customWidth="1"/>
    <col min="2578" max="2579" width="6.6640625" style="1" customWidth="1"/>
    <col min="2580" max="2581" width="8.88671875" style="1" customWidth="1"/>
    <col min="2582" max="2583" width="7.5546875" style="1" customWidth="1"/>
    <col min="2584" max="2585" width="7.6640625" style="1" customWidth="1"/>
    <col min="2586" max="2802" width="8.88671875" style="1"/>
    <col min="2803" max="2803" width="10.109375" style="1" customWidth="1"/>
    <col min="2804" max="2804" width="17.33203125" style="1" customWidth="1"/>
    <col min="2805" max="2805" width="9.44140625" style="1" customWidth="1"/>
    <col min="2806" max="2807" width="9" style="1" customWidth="1"/>
    <col min="2808" max="2809" width="7" style="1" customWidth="1"/>
    <col min="2810" max="2811" width="8.33203125" style="1" customWidth="1"/>
    <col min="2812" max="2821" width="7" style="1" customWidth="1"/>
    <col min="2822" max="2823" width="6.88671875" style="1" customWidth="1"/>
    <col min="2824" max="2825" width="6" style="1" customWidth="1"/>
    <col min="2826" max="2827" width="9.109375" style="1" customWidth="1"/>
    <col min="2828" max="2829" width="6" style="1" customWidth="1"/>
    <col min="2830" max="2831" width="8.109375" style="1" customWidth="1"/>
    <col min="2832" max="2833" width="7" style="1" customWidth="1"/>
    <col min="2834" max="2835" width="6.6640625" style="1" customWidth="1"/>
    <col min="2836" max="2837" width="8.88671875" style="1" customWidth="1"/>
    <col min="2838" max="2839" width="7.5546875" style="1" customWidth="1"/>
    <col min="2840" max="2841" width="7.6640625" style="1" customWidth="1"/>
    <col min="2842" max="3058" width="8.88671875" style="1"/>
    <col min="3059" max="3059" width="10.109375" style="1" customWidth="1"/>
    <col min="3060" max="3060" width="17.33203125" style="1" customWidth="1"/>
    <col min="3061" max="3061" width="9.44140625" style="1" customWidth="1"/>
    <col min="3062" max="3063" width="9" style="1" customWidth="1"/>
    <col min="3064" max="3065" width="7" style="1" customWidth="1"/>
    <col min="3066" max="3067" width="8.33203125" style="1" customWidth="1"/>
    <col min="3068" max="3077" width="7" style="1" customWidth="1"/>
    <col min="3078" max="3079" width="6.88671875" style="1" customWidth="1"/>
    <col min="3080" max="3081" width="6" style="1" customWidth="1"/>
    <col min="3082" max="3083" width="9.109375" style="1" customWidth="1"/>
    <col min="3084" max="3085" width="6" style="1" customWidth="1"/>
    <col min="3086" max="3087" width="8.109375" style="1" customWidth="1"/>
    <col min="3088" max="3089" width="7" style="1" customWidth="1"/>
    <col min="3090" max="3091" width="6.6640625" style="1" customWidth="1"/>
    <col min="3092" max="3093" width="8.88671875" style="1" customWidth="1"/>
    <col min="3094" max="3095" width="7.5546875" style="1" customWidth="1"/>
    <col min="3096" max="3097" width="7.6640625" style="1" customWidth="1"/>
    <col min="3098" max="3314" width="8.88671875" style="1"/>
    <col min="3315" max="3315" width="10.109375" style="1" customWidth="1"/>
    <col min="3316" max="3316" width="17.33203125" style="1" customWidth="1"/>
    <col min="3317" max="3317" width="9.44140625" style="1" customWidth="1"/>
    <col min="3318" max="3319" width="9" style="1" customWidth="1"/>
    <col min="3320" max="3321" width="7" style="1" customWidth="1"/>
    <col min="3322" max="3323" width="8.33203125" style="1" customWidth="1"/>
    <col min="3324" max="3333" width="7" style="1" customWidth="1"/>
    <col min="3334" max="3335" width="6.88671875" style="1" customWidth="1"/>
    <col min="3336" max="3337" width="6" style="1" customWidth="1"/>
    <col min="3338" max="3339" width="9.109375" style="1" customWidth="1"/>
    <col min="3340" max="3341" width="6" style="1" customWidth="1"/>
    <col min="3342" max="3343" width="8.109375" style="1" customWidth="1"/>
    <col min="3344" max="3345" width="7" style="1" customWidth="1"/>
    <col min="3346" max="3347" width="6.6640625" style="1" customWidth="1"/>
    <col min="3348" max="3349" width="8.88671875" style="1" customWidth="1"/>
    <col min="3350" max="3351" width="7.5546875" style="1" customWidth="1"/>
    <col min="3352" max="3353" width="7.6640625" style="1" customWidth="1"/>
    <col min="3354" max="3570" width="8.88671875" style="1"/>
    <col min="3571" max="3571" width="10.109375" style="1" customWidth="1"/>
    <col min="3572" max="3572" width="17.33203125" style="1" customWidth="1"/>
    <col min="3573" max="3573" width="9.44140625" style="1" customWidth="1"/>
    <col min="3574" max="3575" width="9" style="1" customWidth="1"/>
    <col min="3576" max="3577" width="7" style="1" customWidth="1"/>
    <col min="3578" max="3579" width="8.33203125" style="1" customWidth="1"/>
    <col min="3580" max="3589" width="7" style="1" customWidth="1"/>
    <col min="3590" max="3591" width="6.88671875" style="1" customWidth="1"/>
    <col min="3592" max="3593" width="6" style="1" customWidth="1"/>
    <col min="3594" max="3595" width="9.109375" style="1" customWidth="1"/>
    <col min="3596" max="3597" width="6" style="1" customWidth="1"/>
    <col min="3598" max="3599" width="8.109375" style="1" customWidth="1"/>
    <col min="3600" max="3601" width="7" style="1" customWidth="1"/>
    <col min="3602" max="3603" width="6.6640625" style="1" customWidth="1"/>
    <col min="3604" max="3605" width="8.88671875" style="1" customWidth="1"/>
    <col min="3606" max="3607" width="7.5546875" style="1" customWidth="1"/>
    <col min="3608" max="3609" width="7.6640625" style="1" customWidth="1"/>
    <col min="3610" max="3826" width="8.88671875" style="1"/>
    <col min="3827" max="3827" width="10.109375" style="1" customWidth="1"/>
    <col min="3828" max="3828" width="17.33203125" style="1" customWidth="1"/>
    <col min="3829" max="3829" width="9.44140625" style="1" customWidth="1"/>
    <col min="3830" max="3831" width="9" style="1" customWidth="1"/>
    <col min="3832" max="3833" width="7" style="1" customWidth="1"/>
    <col min="3834" max="3835" width="8.33203125" style="1" customWidth="1"/>
    <col min="3836" max="3845" width="7" style="1" customWidth="1"/>
    <col min="3846" max="3847" width="6.88671875" style="1" customWidth="1"/>
    <col min="3848" max="3849" width="6" style="1" customWidth="1"/>
    <col min="3850" max="3851" width="9.109375" style="1" customWidth="1"/>
    <col min="3852" max="3853" width="6" style="1" customWidth="1"/>
    <col min="3854" max="3855" width="8.109375" style="1" customWidth="1"/>
    <col min="3856" max="3857" width="7" style="1" customWidth="1"/>
    <col min="3858" max="3859" width="6.6640625" style="1" customWidth="1"/>
    <col min="3860" max="3861" width="8.88671875" style="1" customWidth="1"/>
    <col min="3862" max="3863" width="7.5546875" style="1" customWidth="1"/>
    <col min="3864" max="3865" width="7.6640625" style="1" customWidth="1"/>
    <col min="3866" max="4082" width="8.88671875" style="1"/>
    <col min="4083" max="4083" width="10.109375" style="1" customWidth="1"/>
    <col min="4084" max="4084" width="17.33203125" style="1" customWidth="1"/>
    <col min="4085" max="4085" width="9.44140625" style="1" customWidth="1"/>
    <col min="4086" max="4087" width="9" style="1" customWidth="1"/>
    <col min="4088" max="4089" width="7" style="1" customWidth="1"/>
    <col min="4090" max="4091" width="8.33203125" style="1" customWidth="1"/>
    <col min="4092" max="4101" width="7" style="1" customWidth="1"/>
    <col min="4102" max="4103" width="6.88671875" style="1" customWidth="1"/>
    <col min="4104" max="4105" width="6" style="1" customWidth="1"/>
    <col min="4106" max="4107" width="9.109375" style="1" customWidth="1"/>
    <col min="4108" max="4109" width="6" style="1" customWidth="1"/>
    <col min="4110" max="4111" width="8.109375" style="1" customWidth="1"/>
    <col min="4112" max="4113" width="7" style="1" customWidth="1"/>
    <col min="4114" max="4115" width="6.6640625" style="1" customWidth="1"/>
    <col min="4116" max="4117" width="8.88671875" style="1" customWidth="1"/>
    <col min="4118" max="4119" width="7.5546875" style="1" customWidth="1"/>
    <col min="4120" max="4121" width="7.6640625" style="1" customWidth="1"/>
    <col min="4122" max="4338" width="8.88671875" style="1"/>
    <col min="4339" max="4339" width="10.109375" style="1" customWidth="1"/>
    <col min="4340" max="4340" width="17.33203125" style="1" customWidth="1"/>
    <col min="4341" max="4341" width="9.44140625" style="1" customWidth="1"/>
    <col min="4342" max="4343" width="9" style="1" customWidth="1"/>
    <col min="4344" max="4345" width="7" style="1" customWidth="1"/>
    <col min="4346" max="4347" width="8.33203125" style="1" customWidth="1"/>
    <col min="4348" max="4357" width="7" style="1" customWidth="1"/>
    <col min="4358" max="4359" width="6.88671875" style="1" customWidth="1"/>
    <col min="4360" max="4361" width="6" style="1" customWidth="1"/>
    <col min="4362" max="4363" width="9.109375" style="1" customWidth="1"/>
    <col min="4364" max="4365" width="6" style="1" customWidth="1"/>
    <col min="4366" max="4367" width="8.109375" style="1" customWidth="1"/>
    <col min="4368" max="4369" width="7" style="1" customWidth="1"/>
    <col min="4370" max="4371" width="6.6640625" style="1" customWidth="1"/>
    <col min="4372" max="4373" width="8.88671875" style="1" customWidth="1"/>
    <col min="4374" max="4375" width="7.5546875" style="1" customWidth="1"/>
    <col min="4376" max="4377" width="7.6640625" style="1" customWidth="1"/>
    <col min="4378" max="4594" width="8.88671875" style="1"/>
    <col min="4595" max="4595" width="10.109375" style="1" customWidth="1"/>
    <col min="4596" max="4596" width="17.33203125" style="1" customWidth="1"/>
    <col min="4597" max="4597" width="9.44140625" style="1" customWidth="1"/>
    <col min="4598" max="4599" width="9" style="1" customWidth="1"/>
    <col min="4600" max="4601" width="7" style="1" customWidth="1"/>
    <col min="4602" max="4603" width="8.33203125" style="1" customWidth="1"/>
    <col min="4604" max="4613" width="7" style="1" customWidth="1"/>
    <col min="4614" max="4615" width="6.88671875" style="1" customWidth="1"/>
    <col min="4616" max="4617" width="6" style="1" customWidth="1"/>
    <col min="4618" max="4619" width="9.109375" style="1" customWidth="1"/>
    <col min="4620" max="4621" width="6" style="1" customWidth="1"/>
    <col min="4622" max="4623" width="8.109375" style="1" customWidth="1"/>
    <col min="4624" max="4625" width="7" style="1" customWidth="1"/>
    <col min="4626" max="4627" width="6.6640625" style="1" customWidth="1"/>
    <col min="4628" max="4629" width="8.88671875" style="1" customWidth="1"/>
    <col min="4630" max="4631" width="7.5546875" style="1" customWidth="1"/>
    <col min="4632" max="4633" width="7.6640625" style="1" customWidth="1"/>
    <col min="4634" max="4850" width="8.88671875" style="1"/>
    <col min="4851" max="4851" width="10.109375" style="1" customWidth="1"/>
    <col min="4852" max="4852" width="17.33203125" style="1" customWidth="1"/>
    <col min="4853" max="4853" width="9.44140625" style="1" customWidth="1"/>
    <col min="4854" max="4855" width="9" style="1" customWidth="1"/>
    <col min="4856" max="4857" width="7" style="1" customWidth="1"/>
    <col min="4858" max="4859" width="8.33203125" style="1" customWidth="1"/>
    <col min="4860" max="4869" width="7" style="1" customWidth="1"/>
    <col min="4870" max="4871" width="6.88671875" style="1" customWidth="1"/>
    <col min="4872" max="4873" width="6" style="1" customWidth="1"/>
    <col min="4874" max="4875" width="9.109375" style="1" customWidth="1"/>
    <col min="4876" max="4877" width="6" style="1" customWidth="1"/>
    <col min="4878" max="4879" width="8.109375" style="1" customWidth="1"/>
    <col min="4880" max="4881" width="7" style="1" customWidth="1"/>
    <col min="4882" max="4883" width="6.6640625" style="1" customWidth="1"/>
    <col min="4884" max="4885" width="8.88671875" style="1" customWidth="1"/>
    <col min="4886" max="4887" width="7.5546875" style="1" customWidth="1"/>
    <col min="4888" max="4889" width="7.6640625" style="1" customWidth="1"/>
    <col min="4890" max="5106" width="8.88671875" style="1"/>
    <col min="5107" max="5107" width="10.109375" style="1" customWidth="1"/>
    <col min="5108" max="5108" width="17.33203125" style="1" customWidth="1"/>
    <col min="5109" max="5109" width="9.44140625" style="1" customWidth="1"/>
    <col min="5110" max="5111" width="9" style="1" customWidth="1"/>
    <col min="5112" max="5113" width="7" style="1" customWidth="1"/>
    <col min="5114" max="5115" width="8.33203125" style="1" customWidth="1"/>
    <col min="5116" max="5125" width="7" style="1" customWidth="1"/>
    <col min="5126" max="5127" width="6.88671875" style="1" customWidth="1"/>
    <col min="5128" max="5129" width="6" style="1" customWidth="1"/>
    <col min="5130" max="5131" width="9.109375" style="1" customWidth="1"/>
    <col min="5132" max="5133" width="6" style="1" customWidth="1"/>
    <col min="5134" max="5135" width="8.109375" style="1" customWidth="1"/>
    <col min="5136" max="5137" width="7" style="1" customWidth="1"/>
    <col min="5138" max="5139" width="6.6640625" style="1" customWidth="1"/>
    <col min="5140" max="5141" width="8.88671875" style="1" customWidth="1"/>
    <col min="5142" max="5143" width="7.5546875" style="1" customWidth="1"/>
    <col min="5144" max="5145" width="7.6640625" style="1" customWidth="1"/>
    <col min="5146" max="5362" width="8.88671875" style="1"/>
    <col min="5363" max="5363" width="10.109375" style="1" customWidth="1"/>
    <col min="5364" max="5364" width="17.33203125" style="1" customWidth="1"/>
    <col min="5365" max="5365" width="9.44140625" style="1" customWidth="1"/>
    <col min="5366" max="5367" width="9" style="1" customWidth="1"/>
    <col min="5368" max="5369" width="7" style="1" customWidth="1"/>
    <col min="5370" max="5371" width="8.33203125" style="1" customWidth="1"/>
    <col min="5372" max="5381" width="7" style="1" customWidth="1"/>
    <col min="5382" max="5383" width="6.88671875" style="1" customWidth="1"/>
    <col min="5384" max="5385" width="6" style="1" customWidth="1"/>
    <col min="5386" max="5387" width="9.109375" style="1" customWidth="1"/>
    <col min="5388" max="5389" width="6" style="1" customWidth="1"/>
    <col min="5390" max="5391" width="8.109375" style="1" customWidth="1"/>
    <col min="5392" max="5393" width="7" style="1" customWidth="1"/>
    <col min="5394" max="5395" width="6.6640625" style="1" customWidth="1"/>
    <col min="5396" max="5397" width="8.88671875" style="1" customWidth="1"/>
    <col min="5398" max="5399" width="7.5546875" style="1" customWidth="1"/>
    <col min="5400" max="5401" width="7.6640625" style="1" customWidth="1"/>
    <col min="5402" max="5618" width="8.88671875" style="1"/>
    <col min="5619" max="5619" width="10.109375" style="1" customWidth="1"/>
    <col min="5620" max="5620" width="17.33203125" style="1" customWidth="1"/>
    <col min="5621" max="5621" width="9.44140625" style="1" customWidth="1"/>
    <col min="5622" max="5623" width="9" style="1" customWidth="1"/>
    <col min="5624" max="5625" width="7" style="1" customWidth="1"/>
    <col min="5626" max="5627" width="8.33203125" style="1" customWidth="1"/>
    <col min="5628" max="5637" width="7" style="1" customWidth="1"/>
    <col min="5638" max="5639" width="6.88671875" style="1" customWidth="1"/>
    <col min="5640" max="5641" width="6" style="1" customWidth="1"/>
    <col min="5642" max="5643" width="9.109375" style="1" customWidth="1"/>
    <col min="5644" max="5645" width="6" style="1" customWidth="1"/>
    <col min="5646" max="5647" width="8.109375" style="1" customWidth="1"/>
    <col min="5648" max="5649" width="7" style="1" customWidth="1"/>
    <col min="5650" max="5651" width="6.6640625" style="1" customWidth="1"/>
    <col min="5652" max="5653" width="8.88671875" style="1" customWidth="1"/>
    <col min="5654" max="5655" width="7.5546875" style="1" customWidth="1"/>
    <col min="5656" max="5657" width="7.6640625" style="1" customWidth="1"/>
    <col min="5658" max="5874" width="8.88671875" style="1"/>
    <col min="5875" max="5875" width="10.109375" style="1" customWidth="1"/>
    <col min="5876" max="5876" width="17.33203125" style="1" customWidth="1"/>
    <col min="5877" max="5877" width="9.44140625" style="1" customWidth="1"/>
    <col min="5878" max="5879" width="9" style="1" customWidth="1"/>
    <col min="5880" max="5881" width="7" style="1" customWidth="1"/>
    <col min="5882" max="5883" width="8.33203125" style="1" customWidth="1"/>
    <col min="5884" max="5893" width="7" style="1" customWidth="1"/>
    <col min="5894" max="5895" width="6.88671875" style="1" customWidth="1"/>
    <col min="5896" max="5897" width="6" style="1" customWidth="1"/>
    <col min="5898" max="5899" width="9.109375" style="1" customWidth="1"/>
    <col min="5900" max="5901" width="6" style="1" customWidth="1"/>
    <col min="5902" max="5903" width="8.109375" style="1" customWidth="1"/>
    <col min="5904" max="5905" width="7" style="1" customWidth="1"/>
    <col min="5906" max="5907" width="6.6640625" style="1" customWidth="1"/>
    <col min="5908" max="5909" width="8.88671875" style="1" customWidth="1"/>
    <col min="5910" max="5911" width="7.5546875" style="1" customWidth="1"/>
    <col min="5912" max="5913" width="7.6640625" style="1" customWidth="1"/>
    <col min="5914" max="6130" width="8.88671875" style="1"/>
    <col min="6131" max="6131" width="10.109375" style="1" customWidth="1"/>
    <col min="6132" max="6132" width="17.33203125" style="1" customWidth="1"/>
    <col min="6133" max="6133" width="9.44140625" style="1" customWidth="1"/>
    <col min="6134" max="6135" width="9" style="1" customWidth="1"/>
    <col min="6136" max="6137" width="7" style="1" customWidth="1"/>
    <col min="6138" max="6139" width="8.33203125" style="1" customWidth="1"/>
    <col min="6140" max="6149" width="7" style="1" customWidth="1"/>
    <col min="6150" max="6151" width="6.88671875" style="1" customWidth="1"/>
    <col min="6152" max="6153" width="6" style="1" customWidth="1"/>
    <col min="6154" max="6155" width="9.109375" style="1" customWidth="1"/>
    <col min="6156" max="6157" width="6" style="1" customWidth="1"/>
    <col min="6158" max="6159" width="8.109375" style="1" customWidth="1"/>
    <col min="6160" max="6161" width="7" style="1" customWidth="1"/>
    <col min="6162" max="6163" width="6.6640625" style="1" customWidth="1"/>
    <col min="6164" max="6165" width="8.88671875" style="1" customWidth="1"/>
    <col min="6166" max="6167" width="7.5546875" style="1" customWidth="1"/>
    <col min="6168" max="6169" width="7.6640625" style="1" customWidth="1"/>
    <col min="6170" max="6386" width="8.88671875" style="1"/>
    <col min="6387" max="6387" width="10.109375" style="1" customWidth="1"/>
    <col min="6388" max="6388" width="17.33203125" style="1" customWidth="1"/>
    <col min="6389" max="6389" width="9.44140625" style="1" customWidth="1"/>
    <col min="6390" max="6391" width="9" style="1" customWidth="1"/>
    <col min="6392" max="6393" width="7" style="1" customWidth="1"/>
    <col min="6394" max="6395" width="8.33203125" style="1" customWidth="1"/>
    <col min="6396" max="6405" width="7" style="1" customWidth="1"/>
    <col min="6406" max="6407" width="6.88671875" style="1" customWidth="1"/>
    <col min="6408" max="6409" width="6" style="1" customWidth="1"/>
    <col min="6410" max="6411" width="9.109375" style="1" customWidth="1"/>
    <col min="6412" max="6413" width="6" style="1" customWidth="1"/>
    <col min="6414" max="6415" width="8.109375" style="1" customWidth="1"/>
    <col min="6416" max="6417" width="7" style="1" customWidth="1"/>
    <col min="6418" max="6419" width="6.6640625" style="1" customWidth="1"/>
    <col min="6420" max="6421" width="8.88671875" style="1" customWidth="1"/>
    <col min="6422" max="6423" width="7.5546875" style="1" customWidth="1"/>
    <col min="6424" max="6425" width="7.6640625" style="1" customWidth="1"/>
    <col min="6426" max="6642" width="8.88671875" style="1"/>
    <col min="6643" max="6643" width="10.109375" style="1" customWidth="1"/>
    <col min="6644" max="6644" width="17.33203125" style="1" customWidth="1"/>
    <col min="6645" max="6645" width="9.44140625" style="1" customWidth="1"/>
    <col min="6646" max="6647" width="9" style="1" customWidth="1"/>
    <col min="6648" max="6649" width="7" style="1" customWidth="1"/>
    <col min="6650" max="6651" width="8.33203125" style="1" customWidth="1"/>
    <col min="6652" max="6661" width="7" style="1" customWidth="1"/>
    <col min="6662" max="6663" width="6.88671875" style="1" customWidth="1"/>
    <col min="6664" max="6665" width="6" style="1" customWidth="1"/>
    <col min="6666" max="6667" width="9.109375" style="1" customWidth="1"/>
    <col min="6668" max="6669" width="6" style="1" customWidth="1"/>
    <col min="6670" max="6671" width="8.109375" style="1" customWidth="1"/>
    <col min="6672" max="6673" width="7" style="1" customWidth="1"/>
    <col min="6674" max="6675" width="6.6640625" style="1" customWidth="1"/>
    <col min="6676" max="6677" width="8.88671875" style="1" customWidth="1"/>
    <col min="6678" max="6679" width="7.5546875" style="1" customWidth="1"/>
    <col min="6680" max="6681" width="7.6640625" style="1" customWidth="1"/>
    <col min="6682" max="6898" width="8.88671875" style="1"/>
    <col min="6899" max="6899" width="10.109375" style="1" customWidth="1"/>
    <col min="6900" max="6900" width="17.33203125" style="1" customWidth="1"/>
    <col min="6901" max="6901" width="9.44140625" style="1" customWidth="1"/>
    <col min="6902" max="6903" width="9" style="1" customWidth="1"/>
    <col min="6904" max="6905" width="7" style="1" customWidth="1"/>
    <col min="6906" max="6907" width="8.33203125" style="1" customWidth="1"/>
    <col min="6908" max="6917" width="7" style="1" customWidth="1"/>
    <col min="6918" max="6919" width="6.88671875" style="1" customWidth="1"/>
    <col min="6920" max="6921" width="6" style="1" customWidth="1"/>
    <col min="6922" max="6923" width="9.109375" style="1" customWidth="1"/>
    <col min="6924" max="6925" width="6" style="1" customWidth="1"/>
    <col min="6926" max="6927" width="8.109375" style="1" customWidth="1"/>
    <col min="6928" max="6929" width="7" style="1" customWidth="1"/>
    <col min="6930" max="6931" width="6.6640625" style="1" customWidth="1"/>
    <col min="6932" max="6933" width="8.88671875" style="1" customWidth="1"/>
    <col min="6934" max="6935" width="7.5546875" style="1" customWidth="1"/>
    <col min="6936" max="6937" width="7.6640625" style="1" customWidth="1"/>
    <col min="6938" max="7154" width="8.88671875" style="1"/>
    <col min="7155" max="7155" width="10.109375" style="1" customWidth="1"/>
    <col min="7156" max="7156" width="17.33203125" style="1" customWidth="1"/>
    <col min="7157" max="7157" width="9.44140625" style="1" customWidth="1"/>
    <col min="7158" max="7159" width="9" style="1" customWidth="1"/>
    <col min="7160" max="7161" width="7" style="1" customWidth="1"/>
    <col min="7162" max="7163" width="8.33203125" style="1" customWidth="1"/>
    <col min="7164" max="7173" width="7" style="1" customWidth="1"/>
    <col min="7174" max="7175" width="6.88671875" style="1" customWidth="1"/>
    <col min="7176" max="7177" width="6" style="1" customWidth="1"/>
    <col min="7178" max="7179" width="9.109375" style="1" customWidth="1"/>
    <col min="7180" max="7181" width="6" style="1" customWidth="1"/>
    <col min="7182" max="7183" width="8.109375" style="1" customWidth="1"/>
    <col min="7184" max="7185" width="7" style="1" customWidth="1"/>
    <col min="7186" max="7187" width="6.6640625" style="1" customWidth="1"/>
    <col min="7188" max="7189" width="8.88671875" style="1" customWidth="1"/>
    <col min="7190" max="7191" width="7.5546875" style="1" customWidth="1"/>
    <col min="7192" max="7193" width="7.6640625" style="1" customWidth="1"/>
    <col min="7194" max="7410" width="8.88671875" style="1"/>
    <col min="7411" max="7411" width="10.109375" style="1" customWidth="1"/>
    <col min="7412" max="7412" width="17.33203125" style="1" customWidth="1"/>
    <col min="7413" max="7413" width="9.44140625" style="1" customWidth="1"/>
    <col min="7414" max="7415" width="9" style="1" customWidth="1"/>
    <col min="7416" max="7417" width="7" style="1" customWidth="1"/>
    <col min="7418" max="7419" width="8.33203125" style="1" customWidth="1"/>
    <col min="7420" max="7429" width="7" style="1" customWidth="1"/>
    <col min="7430" max="7431" width="6.88671875" style="1" customWidth="1"/>
    <col min="7432" max="7433" width="6" style="1" customWidth="1"/>
    <col min="7434" max="7435" width="9.109375" style="1" customWidth="1"/>
    <col min="7436" max="7437" width="6" style="1" customWidth="1"/>
    <col min="7438" max="7439" width="8.109375" style="1" customWidth="1"/>
    <col min="7440" max="7441" width="7" style="1" customWidth="1"/>
    <col min="7442" max="7443" width="6.6640625" style="1" customWidth="1"/>
    <col min="7444" max="7445" width="8.88671875" style="1" customWidth="1"/>
    <col min="7446" max="7447" width="7.5546875" style="1" customWidth="1"/>
    <col min="7448" max="7449" width="7.6640625" style="1" customWidth="1"/>
    <col min="7450" max="7666" width="8.88671875" style="1"/>
    <col min="7667" max="7667" width="10.109375" style="1" customWidth="1"/>
    <col min="7668" max="7668" width="17.33203125" style="1" customWidth="1"/>
    <col min="7669" max="7669" width="9.44140625" style="1" customWidth="1"/>
    <col min="7670" max="7671" width="9" style="1" customWidth="1"/>
    <col min="7672" max="7673" width="7" style="1" customWidth="1"/>
    <col min="7674" max="7675" width="8.33203125" style="1" customWidth="1"/>
    <col min="7676" max="7685" width="7" style="1" customWidth="1"/>
    <col min="7686" max="7687" width="6.88671875" style="1" customWidth="1"/>
    <col min="7688" max="7689" width="6" style="1" customWidth="1"/>
    <col min="7690" max="7691" width="9.109375" style="1" customWidth="1"/>
    <col min="7692" max="7693" width="6" style="1" customWidth="1"/>
    <col min="7694" max="7695" width="8.109375" style="1" customWidth="1"/>
    <col min="7696" max="7697" width="7" style="1" customWidth="1"/>
    <col min="7698" max="7699" width="6.6640625" style="1" customWidth="1"/>
    <col min="7700" max="7701" width="8.88671875" style="1" customWidth="1"/>
    <col min="7702" max="7703" width="7.5546875" style="1" customWidth="1"/>
    <col min="7704" max="7705" width="7.6640625" style="1" customWidth="1"/>
    <col min="7706" max="7922" width="8.88671875" style="1"/>
    <col min="7923" max="7923" width="10.109375" style="1" customWidth="1"/>
    <col min="7924" max="7924" width="17.33203125" style="1" customWidth="1"/>
    <col min="7925" max="7925" width="9.44140625" style="1" customWidth="1"/>
    <col min="7926" max="7927" width="9" style="1" customWidth="1"/>
    <col min="7928" max="7929" width="7" style="1" customWidth="1"/>
    <col min="7930" max="7931" width="8.33203125" style="1" customWidth="1"/>
    <col min="7932" max="7941" width="7" style="1" customWidth="1"/>
    <col min="7942" max="7943" width="6.88671875" style="1" customWidth="1"/>
    <col min="7944" max="7945" width="6" style="1" customWidth="1"/>
    <col min="7946" max="7947" width="9.109375" style="1" customWidth="1"/>
    <col min="7948" max="7949" width="6" style="1" customWidth="1"/>
    <col min="7950" max="7951" width="8.109375" style="1" customWidth="1"/>
    <col min="7952" max="7953" width="7" style="1" customWidth="1"/>
    <col min="7954" max="7955" width="6.6640625" style="1" customWidth="1"/>
    <col min="7956" max="7957" width="8.88671875" style="1" customWidth="1"/>
    <col min="7958" max="7959" width="7.5546875" style="1" customWidth="1"/>
    <col min="7960" max="7961" width="7.6640625" style="1" customWidth="1"/>
    <col min="7962" max="8178" width="8.88671875" style="1"/>
    <col min="8179" max="8179" width="10.109375" style="1" customWidth="1"/>
    <col min="8180" max="8180" width="17.33203125" style="1" customWidth="1"/>
    <col min="8181" max="8181" width="9.44140625" style="1" customWidth="1"/>
    <col min="8182" max="8183" width="9" style="1" customWidth="1"/>
    <col min="8184" max="8185" width="7" style="1" customWidth="1"/>
    <col min="8186" max="8187" width="8.33203125" style="1" customWidth="1"/>
    <col min="8188" max="8197" width="7" style="1" customWidth="1"/>
    <col min="8198" max="8199" width="6.88671875" style="1" customWidth="1"/>
    <col min="8200" max="8201" width="6" style="1" customWidth="1"/>
    <col min="8202" max="8203" width="9.109375" style="1" customWidth="1"/>
    <col min="8204" max="8205" width="6" style="1" customWidth="1"/>
    <col min="8206" max="8207" width="8.109375" style="1" customWidth="1"/>
    <col min="8208" max="8209" width="7" style="1" customWidth="1"/>
    <col min="8210" max="8211" width="6.6640625" style="1" customWidth="1"/>
    <col min="8212" max="8213" width="8.88671875" style="1" customWidth="1"/>
    <col min="8214" max="8215" width="7.5546875" style="1" customWidth="1"/>
    <col min="8216" max="8217" width="7.6640625" style="1" customWidth="1"/>
    <col min="8218" max="8434" width="8.88671875" style="1"/>
    <col min="8435" max="8435" width="10.109375" style="1" customWidth="1"/>
    <col min="8436" max="8436" width="17.33203125" style="1" customWidth="1"/>
    <col min="8437" max="8437" width="9.44140625" style="1" customWidth="1"/>
    <col min="8438" max="8439" width="9" style="1" customWidth="1"/>
    <col min="8440" max="8441" width="7" style="1" customWidth="1"/>
    <col min="8442" max="8443" width="8.33203125" style="1" customWidth="1"/>
    <col min="8444" max="8453" width="7" style="1" customWidth="1"/>
    <col min="8454" max="8455" width="6.88671875" style="1" customWidth="1"/>
    <col min="8456" max="8457" width="6" style="1" customWidth="1"/>
    <col min="8458" max="8459" width="9.109375" style="1" customWidth="1"/>
    <col min="8460" max="8461" width="6" style="1" customWidth="1"/>
    <col min="8462" max="8463" width="8.109375" style="1" customWidth="1"/>
    <col min="8464" max="8465" width="7" style="1" customWidth="1"/>
    <col min="8466" max="8467" width="6.6640625" style="1" customWidth="1"/>
    <col min="8468" max="8469" width="8.88671875" style="1" customWidth="1"/>
    <col min="8470" max="8471" width="7.5546875" style="1" customWidth="1"/>
    <col min="8472" max="8473" width="7.6640625" style="1" customWidth="1"/>
    <col min="8474" max="8690" width="8.88671875" style="1"/>
    <col min="8691" max="8691" width="10.109375" style="1" customWidth="1"/>
    <col min="8692" max="8692" width="17.33203125" style="1" customWidth="1"/>
    <col min="8693" max="8693" width="9.44140625" style="1" customWidth="1"/>
    <col min="8694" max="8695" width="9" style="1" customWidth="1"/>
    <col min="8696" max="8697" width="7" style="1" customWidth="1"/>
    <col min="8698" max="8699" width="8.33203125" style="1" customWidth="1"/>
    <col min="8700" max="8709" width="7" style="1" customWidth="1"/>
    <col min="8710" max="8711" width="6.88671875" style="1" customWidth="1"/>
    <col min="8712" max="8713" width="6" style="1" customWidth="1"/>
    <col min="8714" max="8715" width="9.109375" style="1" customWidth="1"/>
    <col min="8716" max="8717" width="6" style="1" customWidth="1"/>
    <col min="8718" max="8719" width="8.109375" style="1" customWidth="1"/>
    <col min="8720" max="8721" width="7" style="1" customWidth="1"/>
    <col min="8722" max="8723" width="6.6640625" style="1" customWidth="1"/>
    <col min="8724" max="8725" width="8.88671875" style="1" customWidth="1"/>
    <col min="8726" max="8727" width="7.5546875" style="1" customWidth="1"/>
    <col min="8728" max="8729" width="7.6640625" style="1" customWidth="1"/>
    <col min="8730" max="8946" width="8.88671875" style="1"/>
    <col min="8947" max="8947" width="10.109375" style="1" customWidth="1"/>
    <col min="8948" max="8948" width="17.33203125" style="1" customWidth="1"/>
    <col min="8949" max="8949" width="9.44140625" style="1" customWidth="1"/>
    <col min="8950" max="8951" width="9" style="1" customWidth="1"/>
    <col min="8952" max="8953" width="7" style="1" customWidth="1"/>
    <col min="8954" max="8955" width="8.33203125" style="1" customWidth="1"/>
    <col min="8956" max="8965" width="7" style="1" customWidth="1"/>
    <col min="8966" max="8967" width="6.88671875" style="1" customWidth="1"/>
    <col min="8968" max="8969" width="6" style="1" customWidth="1"/>
    <col min="8970" max="8971" width="9.109375" style="1" customWidth="1"/>
    <col min="8972" max="8973" width="6" style="1" customWidth="1"/>
    <col min="8974" max="8975" width="8.109375" style="1" customWidth="1"/>
    <col min="8976" max="8977" width="7" style="1" customWidth="1"/>
    <col min="8978" max="8979" width="6.6640625" style="1" customWidth="1"/>
    <col min="8980" max="8981" width="8.88671875" style="1" customWidth="1"/>
    <col min="8982" max="8983" width="7.5546875" style="1" customWidth="1"/>
    <col min="8984" max="8985" width="7.6640625" style="1" customWidth="1"/>
    <col min="8986" max="9202" width="8.88671875" style="1"/>
    <col min="9203" max="9203" width="10.109375" style="1" customWidth="1"/>
    <col min="9204" max="9204" width="17.33203125" style="1" customWidth="1"/>
    <col min="9205" max="9205" width="9.44140625" style="1" customWidth="1"/>
    <col min="9206" max="9207" width="9" style="1" customWidth="1"/>
    <col min="9208" max="9209" width="7" style="1" customWidth="1"/>
    <col min="9210" max="9211" width="8.33203125" style="1" customWidth="1"/>
    <col min="9212" max="9221" width="7" style="1" customWidth="1"/>
    <col min="9222" max="9223" width="6.88671875" style="1" customWidth="1"/>
    <col min="9224" max="9225" width="6" style="1" customWidth="1"/>
    <col min="9226" max="9227" width="9.109375" style="1" customWidth="1"/>
    <col min="9228" max="9229" width="6" style="1" customWidth="1"/>
    <col min="9230" max="9231" width="8.109375" style="1" customWidth="1"/>
    <col min="9232" max="9233" width="7" style="1" customWidth="1"/>
    <col min="9234" max="9235" width="6.6640625" style="1" customWidth="1"/>
    <col min="9236" max="9237" width="8.88671875" style="1" customWidth="1"/>
    <col min="9238" max="9239" width="7.5546875" style="1" customWidth="1"/>
    <col min="9240" max="9241" width="7.6640625" style="1" customWidth="1"/>
    <col min="9242" max="9458" width="8.88671875" style="1"/>
    <col min="9459" max="9459" width="10.109375" style="1" customWidth="1"/>
    <col min="9460" max="9460" width="17.33203125" style="1" customWidth="1"/>
    <col min="9461" max="9461" width="9.44140625" style="1" customWidth="1"/>
    <col min="9462" max="9463" width="9" style="1" customWidth="1"/>
    <col min="9464" max="9465" width="7" style="1" customWidth="1"/>
    <col min="9466" max="9467" width="8.33203125" style="1" customWidth="1"/>
    <col min="9468" max="9477" width="7" style="1" customWidth="1"/>
    <col min="9478" max="9479" width="6.88671875" style="1" customWidth="1"/>
    <col min="9480" max="9481" width="6" style="1" customWidth="1"/>
    <col min="9482" max="9483" width="9.109375" style="1" customWidth="1"/>
    <col min="9484" max="9485" width="6" style="1" customWidth="1"/>
    <col min="9486" max="9487" width="8.109375" style="1" customWidth="1"/>
    <col min="9488" max="9489" width="7" style="1" customWidth="1"/>
    <col min="9490" max="9491" width="6.6640625" style="1" customWidth="1"/>
    <col min="9492" max="9493" width="8.88671875" style="1" customWidth="1"/>
    <col min="9494" max="9495" width="7.5546875" style="1" customWidth="1"/>
    <col min="9496" max="9497" width="7.6640625" style="1" customWidth="1"/>
    <col min="9498" max="9714" width="8.88671875" style="1"/>
    <col min="9715" max="9715" width="10.109375" style="1" customWidth="1"/>
    <col min="9716" max="9716" width="17.33203125" style="1" customWidth="1"/>
    <col min="9717" max="9717" width="9.44140625" style="1" customWidth="1"/>
    <col min="9718" max="9719" width="9" style="1" customWidth="1"/>
    <col min="9720" max="9721" width="7" style="1" customWidth="1"/>
    <col min="9722" max="9723" width="8.33203125" style="1" customWidth="1"/>
    <col min="9724" max="9733" width="7" style="1" customWidth="1"/>
    <col min="9734" max="9735" width="6.88671875" style="1" customWidth="1"/>
    <col min="9736" max="9737" width="6" style="1" customWidth="1"/>
    <col min="9738" max="9739" width="9.109375" style="1" customWidth="1"/>
    <col min="9740" max="9741" width="6" style="1" customWidth="1"/>
    <col min="9742" max="9743" width="8.109375" style="1" customWidth="1"/>
    <col min="9744" max="9745" width="7" style="1" customWidth="1"/>
    <col min="9746" max="9747" width="6.6640625" style="1" customWidth="1"/>
    <col min="9748" max="9749" width="8.88671875" style="1" customWidth="1"/>
    <col min="9750" max="9751" width="7.5546875" style="1" customWidth="1"/>
    <col min="9752" max="9753" width="7.6640625" style="1" customWidth="1"/>
    <col min="9754" max="9970" width="8.88671875" style="1"/>
    <col min="9971" max="9971" width="10.109375" style="1" customWidth="1"/>
    <col min="9972" max="9972" width="17.33203125" style="1" customWidth="1"/>
    <col min="9973" max="9973" width="9.44140625" style="1" customWidth="1"/>
    <col min="9974" max="9975" width="9" style="1" customWidth="1"/>
    <col min="9976" max="9977" width="7" style="1" customWidth="1"/>
    <col min="9978" max="9979" width="8.33203125" style="1" customWidth="1"/>
    <col min="9980" max="9989" width="7" style="1" customWidth="1"/>
    <col min="9990" max="9991" width="6.88671875" style="1" customWidth="1"/>
    <col min="9992" max="9993" width="6" style="1" customWidth="1"/>
    <col min="9994" max="9995" width="9.109375" style="1" customWidth="1"/>
    <col min="9996" max="9997" width="6" style="1" customWidth="1"/>
    <col min="9998" max="9999" width="8.109375" style="1" customWidth="1"/>
    <col min="10000" max="10001" width="7" style="1" customWidth="1"/>
    <col min="10002" max="10003" width="6.6640625" style="1" customWidth="1"/>
    <col min="10004" max="10005" width="8.88671875" style="1" customWidth="1"/>
    <col min="10006" max="10007" width="7.5546875" style="1" customWidth="1"/>
    <col min="10008" max="10009" width="7.6640625" style="1" customWidth="1"/>
    <col min="10010" max="10226" width="8.88671875" style="1"/>
    <col min="10227" max="10227" width="10.109375" style="1" customWidth="1"/>
    <col min="10228" max="10228" width="17.33203125" style="1" customWidth="1"/>
    <col min="10229" max="10229" width="9.44140625" style="1" customWidth="1"/>
    <col min="10230" max="10231" width="9" style="1" customWidth="1"/>
    <col min="10232" max="10233" width="7" style="1" customWidth="1"/>
    <col min="10234" max="10235" width="8.33203125" style="1" customWidth="1"/>
    <col min="10236" max="10245" width="7" style="1" customWidth="1"/>
    <col min="10246" max="10247" width="6.88671875" style="1" customWidth="1"/>
    <col min="10248" max="10249" width="6" style="1" customWidth="1"/>
    <col min="10250" max="10251" width="9.109375" style="1" customWidth="1"/>
    <col min="10252" max="10253" width="6" style="1" customWidth="1"/>
    <col min="10254" max="10255" width="8.109375" style="1" customWidth="1"/>
    <col min="10256" max="10257" width="7" style="1" customWidth="1"/>
    <col min="10258" max="10259" width="6.6640625" style="1" customWidth="1"/>
    <col min="10260" max="10261" width="8.88671875" style="1" customWidth="1"/>
    <col min="10262" max="10263" width="7.5546875" style="1" customWidth="1"/>
    <col min="10264" max="10265" width="7.6640625" style="1" customWidth="1"/>
    <col min="10266" max="10482" width="8.88671875" style="1"/>
    <col min="10483" max="10483" width="10.109375" style="1" customWidth="1"/>
    <col min="10484" max="10484" width="17.33203125" style="1" customWidth="1"/>
    <col min="10485" max="10485" width="9.44140625" style="1" customWidth="1"/>
    <col min="10486" max="10487" width="9" style="1" customWidth="1"/>
    <col min="10488" max="10489" width="7" style="1" customWidth="1"/>
    <col min="10490" max="10491" width="8.33203125" style="1" customWidth="1"/>
    <col min="10492" max="10501" width="7" style="1" customWidth="1"/>
    <col min="10502" max="10503" width="6.88671875" style="1" customWidth="1"/>
    <col min="10504" max="10505" width="6" style="1" customWidth="1"/>
    <col min="10506" max="10507" width="9.109375" style="1" customWidth="1"/>
    <col min="10508" max="10509" width="6" style="1" customWidth="1"/>
    <col min="10510" max="10511" width="8.109375" style="1" customWidth="1"/>
    <col min="10512" max="10513" width="7" style="1" customWidth="1"/>
    <col min="10514" max="10515" width="6.6640625" style="1" customWidth="1"/>
    <col min="10516" max="10517" width="8.88671875" style="1" customWidth="1"/>
    <col min="10518" max="10519" width="7.5546875" style="1" customWidth="1"/>
    <col min="10520" max="10521" width="7.6640625" style="1" customWidth="1"/>
    <col min="10522" max="10738" width="8.88671875" style="1"/>
    <col min="10739" max="10739" width="10.109375" style="1" customWidth="1"/>
    <col min="10740" max="10740" width="17.33203125" style="1" customWidth="1"/>
    <col min="10741" max="10741" width="9.44140625" style="1" customWidth="1"/>
    <col min="10742" max="10743" width="9" style="1" customWidth="1"/>
    <col min="10744" max="10745" width="7" style="1" customWidth="1"/>
    <col min="10746" max="10747" width="8.33203125" style="1" customWidth="1"/>
    <col min="10748" max="10757" width="7" style="1" customWidth="1"/>
    <col min="10758" max="10759" width="6.88671875" style="1" customWidth="1"/>
    <col min="10760" max="10761" width="6" style="1" customWidth="1"/>
    <col min="10762" max="10763" width="9.109375" style="1" customWidth="1"/>
    <col min="10764" max="10765" width="6" style="1" customWidth="1"/>
    <col min="10766" max="10767" width="8.109375" style="1" customWidth="1"/>
    <col min="10768" max="10769" width="7" style="1" customWidth="1"/>
    <col min="10770" max="10771" width="6.6640625" style="1" customWidth="1"/>
    <col min="10772" max="10773" width="8.88671875" style="1" customWidth="1"/>
    <col min="10774" max="10775" width="7.5546875" style="1" customWidth="1"/>
    <col min="10776" max="10777" width="7.6640625" style="1" customWidth="1"/>
    <col min="10778" max="10994" width="8.88671875" style="1"/>
    <col min="10995" max="10995" width="10.109375" style="1" customWidth="1"/>
    <col min="10996" max="10996" width="17.33203125" style="1" customWidth="1"/>
    <col min="10997" max="10997" width="9.44140625" style="1" customWidth="1"/>
    <col min="10998" max="10999" width="9" style="1" customWidth="1"/>
    <col min="11000" max="11001" width="7" style="1" customWidth="1"/>
    <col min="11002" max="11003" width="8.33203125" style="1" customWidth="1"/>
    <col min="11004" max="11013" width="7" style="1" customWidth="1"/>
    <col min="11014" max="11015" width="6.88671875" style="1" customWidth="1"/>
    <col min="11016" max="11017" width="6" style="1" customWidth="1"/>
    <col min="11018" max="11019" width="9.109375" style="1" customWidth="1"/>
    <col min="11020" max="11021" width="6" style="1" customWidth="1"/>
    <col min="11022" max="11023" width="8.109375" style="1" customWidth="1"/>
    <col min="11024" max="11025" width="7" style="1" customWidth="1"/>
    <col min="11026" max="11027" width="6.6640625" style="1" customWidth="1"/>
    <col min="11028" max="11029" width="8.88671875" style="1" customWidth="1"/>
    <col min="11030" max="11031" width="7.5546875" style="1" customWidth="1"/>
    <col min="11032" max="11033" width="7.6640625" style="1" customWidth="1"/>
    <col min="11034" max="11250" width="8.88671875" style="1"/>
    <col min="11251" max="11251" width="10.109375" style="1" customWidth="1"/>
    <col min="11252" max="11252" width="17.33203125" style="1" customWidth="1"/>
    <col min="11253" max="11253" width="9.44140625" style="1" customWidth="1"/>
    <col min="11254" max="11255" width="9" style="1" customWidth="1"/>
    <col min="11256" max="11257" width="7" style="1" customWidth="1"/>
    <col min="11258" max="11259" width="8.33203125" style="1" customWidth="1"/>
    <col min="11260" max="11269" width="7" style="1" customWidth="1"/>
    <col min="11270" max="11271" width="6.88671875" style="1" customWidth="1"/>
    <col min="11272" max="11273" width="6" style="1" customWidth="1"/>
    <col min="11274" max="11275" width="9.109375" style="1" customWidth="1"/>
    <col min="11276" max="11277" width="6" style="1" customWidth="1"/>
    <col min="11278" max="11279" width="8.109375" style="1" customWidth="1"/>
    <col min="11280" max="11281" width="7" style="1" customWidth="1"/>
    <col min="11282" max="11283" width="6.6640625" style="1" customWidth="1"/>
    <col min="11284" max="11285" width="8.88671875" style="1" customWidth="1"/>
    <col min="11286" max="11287" width="7.5546875" style="1" customWidth="1"/>
    <col min="11288" max="11289" width="7.6640625" style="1" customWidth="1"/>
    <col min="11290" max="11506" width="8.88671875" style="1"/>
    <col min="11507" max="11507" width="10.109375" style="1" customWidth="1"/>
    <col min="11508" max="11508" width="17.33203125" style="1" customWidth="1"/>
    <col min="11509" max="11509" width="9.44140625" style="1" customWidth="1"/>
    <col min="11510" max="11511" width="9" style="1" customWidth="1"/>
    <col min="11512" max="11513" width="7" style="1" customWidth="1"/>
    <col min="11514" max="11515" width="8.33203125" style="1" customWidth="1"/>
    <col min="11516" max="11525" width="7" style="1" customWidth="1"/>
    <col min="11526" max="11527" width="6.88671875" style="1" customWidth="1"/>
    <col min="11528" max="11529" width="6" style="1" customWidth="1"/>
    <col min="11530" max="11531" width="9.109375" style="1" customWidth="1"/>
    <col min="11532" max="11533" width="6" style="1" customWidth="1"/>
    <col min="11534" max="11535" width="8.109375" style="1" customWidth="1"/>
    <col min="11536" max="11537" width="7" style="1" customWidth="1"/>
    <col min="11538" max="11539" width="6.6640625" style="1" customWidth="1"/>
    <col min="11540" max="11541" width="8.88671875" style="1" customWidth="1"/>
    <col min="11542" max="11543" width="7.5546875" style="1" customWidth="1"/>
    <col min="11544" max="11545" width="7.6640625" style="1" customWidth="1"/>
    <col min="11546" max="11762" width="8.88671875" style="1"/>
    <col min="11763" max="11763" width="10.109375" style="1" customWidth="1"/>
    <col min="11764" max="11764" width="17.33203125" style="1" customWidth="1"/>
    <col min="11765" max="11765" width="9.44140625" style="1" customWidth="1"/>
    <col min="11766" max="11767" width="9" style="1" customWidth="1"/>
    <col min="11768" max="11769" width="7" style="1" customWidth="1"/>
    <col min="11770" max="11771" width="8.33203125" style="1" customWidth="1"/>
    <col min="11772" max="11781" width="7" style="1" customWidth="1"/>
    <col min="11782" max="11783" width="6.88671875" style="1" customWidth="1"/>
    <col min="11784" max="11785" width="6" style="1" customWidth="1"/>
    <col min="11786" max="11787" width="9.109375" style="1" customWidth="1"/>
    <col min="11788" max="11789" width="6" style="1" customWidth="1"/>
    <col min="11790" max="11791" width="8.109375" style="1" customWidth="1"/>
    <col min="11792" max="11793" width="7" style="1" customWidth="1"/>
    <col min="11794" max="11795" width="6.6640625" style="1" customWidth="1"/>
    <col min="11796" max="11797" width="8.88671875" style="1" customWidth="1"/>
    <col min="11798" max="11799" width="7.5546875" style="1" customWidth="1"/>
    <col min="11800" max="11801" width="7.6640625" style="1" customWidth="1"/>
    <col min="11802" max="12018" width="8.88671875" style="1"/>
    <col min="12019" max="12019" width="10.109375" style="1" customWidth="1"/>
    <col min="12020" max="12020" width="17.33203125" style="1" customWidth="1"/>
    <col min="12021" max="12021" width="9.44140625" style="1" customWidth="1"/>
    <col min="12022" max="12023" width="9" style="1" customWidth="1"/>
    <col min="12024" max="12025" width="7" style="1" customWidth="1"/>
    <col min="12026" max="12027" width="8.33203125" style="1" customWidth="1"/>
    <col min="12028" max="12037" width="7" style="1" customWidth="1"/>
    <col min="12038" max="12039" width="6.88671875" style="1" customWidth="1"/>
    <col min="12040" max="12041" width="6" style="1" customWidth="1"/>
    <col min="12042" max="12043" width="9.109375" style="1" customWidth="1"/>
    <col min="12044" max="12045" width="6" style="1" customWidth="1"/>
    <col min="12046" max="12047" width="8.109375" style="1" customWidth="1"/>
    <col min="12048" max="12049" width="7" style="1" customWidth="1"/>
    <col min="12050" max="12051" width="6.6640625" style="1" customWidth="1"/>
    <col min="12052" max="12053" width="8.88671875" style="1" customWidth="1"/>
    <col min="12054" max="12055" width="7.5546875" style="1" customWidth="1"/>
    <col min="12056" max="12057" width="7.6640625" style="1" customWidth="1"/>
    <col min="12058" max="12274" width="8.88671875" style="1"/>
    <col min="12275" max="12275" width="10.109375" style="1" customWidth="1"/>
    <col min="12276" max="12276" width="17.33203125" style="1" customWidth="1"/>
    <col min="12277" max="12277" width="9.44140625" style="1" customWidth="1"/>
    <col min="12278" max="12279" width="9" style="1" customWidth="1"/>
    <col min="12280" max="12281" width="7" style="1" customWidth="1"/>
    <col min="12282" max="12283" width="8.33203125" style="1" customWidth="1"/>
    <col min="12284" max="12293" width="7" style="1" customWidth="1"/>
    <col min="12294" max="12295" width="6.88671875" style="1" customWidth="1"/>
    <col min="12296" max="12297" width="6" style="1" customWidth="1"/>
    <col min="12298" max="12299" width="9.109375" style="1" customWidth="1"/>
    <col min="12300" max="12301" width="6" style="1" customWidth="1"/>
    <col min="12302" max="12303" width="8.109375" style="1" customWidth="1"/>
    <col min="12304" max="12305" width="7" style="1" customWidth="1"/>
    <col min="12306" max="12307" width="6.6640625" style="1" customWidth="1"/>
    <col min="12308" max="12309" width="8.88671875" style="1" customWidth="1"/>
    <col min="12310" max="12311" width="7.5546875" style="1" customWidth="1"/>
    <col min="12312" max="12313" width="7.6640625" style="1" customWidth="1"/>
    <col min="12314" max="12530" width="8.88671875" style="1"/>
    <col min="12531" max="12531" width="10.109375" style="1" customWidth="1"/>
    <col min="12532" max="12532" width="17.33203125" style="1" customWidth="1"/>
    <col min="12533" max="12533" width="9.44140625" style="1" customWidth="1"/>
    <col min="12534" max="12535" width="9" style="1" customWidth="1"/>
    <col min="12536" max="12537" width="7" style="1" customWidth="1"/>
    <col min="12538" max="12539" width="8.33203125" style="1" customWidth="1"/>
    <col min="12540" max="12549" width="7" style="1" customWidth="1"/>
    <col min="12550" max="12551" width="6.88671875" style="1" customWidth="1"/>
    <col min="12552" max="12553" width="6" style="1" customWidth="1"/>
    <col min="12554" max="12555" width="9.109375" style="1" customWidth="1"/>
    <col min="12556" max="12557" width="6" style="1" customWidth="1"/>
    <col min="12558" max="12559" width="8.109375" style="1" customWidth="1"/>
    <col min="12560" max="12561" width="7" style="1" customWidth="1"/>
    <col min="12562" max="12563" width="6.6640625" style="1" customWidth="1"/>
    <col min="12564" max="12565" width="8.88671875" style="1" customWidth="1"/>
    <col min="12566" max="12567" width="7.5546875" style="1" customWidth="1"/>
    <col min="12568" max="12569" width="7.6640625" style="1" customWidth="1"/>
    <col min="12570" max="12786" width="8.88671875" style="1"/>
    <col min="12787" max="12787" width="10.109375" style="1" customWidth="1"/>
    <col min="12788" max="12788" width="17.33203125" style="1" customWidth="1"/>
    <col min="12789" max="12789" width="9.44140625" style="1" customWidth="1"/>
    <col min="12790" max="12791" width="9" style="1" customWidth="1"/>
    <col min="12792" max="12793" width="7" style="1" customWidth="1"/>
    <col min="12794" max="12795" width="8.33203125" style="1" customWidth="1"/>
    <col min="12796" max="12805" width="7" style="1" customWidth="1"/>
    <col min="12806" max="12807" width="6.88671875" style="1" customWidth="1"/>
    <col min="12808" max="12809" width="6" style="1" customWidth="1"/>
    <col min="12810" max="12811" width="9.109375" style="1" customWidth="1"/>
    <col min="12812" max="12813" width="6" style="1" customWidth="1"/>
    <col min="12814" max="12815" width="8.109375" style="1" customWidth="1"/>
    <col min="12816" max="12817" width="7" style="1" customWidth="1"/>
    <col min="12818" max="12819" width="6.6640625" style="1" customWidth="1"/>
    <col min="12820" max="12821" width="8.88671875" style="1" customWidth="1"/>
    <col min="12822" max="12823" width="7.5546875" style="1" customWidth="1"/>
    <col min="12824" max="12825" width="7.6640625" style="1" customWidth="1"/>
    <col min="12826" max="13042" width="8.88671875" style="1"/>
    <col min="13043" max="13043" width="10.109375" style="1" customWidth="1"/>
    <col min="13044" max="13044" width="17.33203125" style="1" customWidth="1"/>
    <col min="13045" max="13045" width="9.44140625" style="1" customWidth="1"/>
    <col min="13046" max="13047" width="9" style="1" customWidth="1"/>
    <col min="13048" max="13049" width="7" style="1" customWidth="1"/>
    <col min="13050" max="13051" width="8.33203125" style="1" customWidth="1"/>
    <col min="13052" max="13061" width="7" style="1" customWidth="1"/>
    <col min="13062" max="13063" width="6.88671875" style="1" customWidth="1"/>
    <col min="13064" max="13065" width="6" style="1" customWidth="1"/>
    <col min="13066" max="13067" width="9.109375" style="1" customWidth="1"/>
    <col min="13068" max="13069" width="6" style="1" customWidth="1"/>
    <col min="13070" max="13071" width="8.109375" style="1" customWidth="1"/>
    <col min="13072" max="13073" width="7" style="1" customWidth="1"/>
    <col min="13074" max="13075" width="6.6640625" style="1" customWidth="1"/>
    <col min="13076" max="13077" width="8.88671875" style="1" customWidth="1"/>
    <col min="13078" max="13079" width="7.5546875" style="1" customWidth="1"/>
    <col min="13080" max="13081" width="7.6640625" style="1" customWidth="1"/>
    <col min="13082" max="13298" width="8.88671875" style="1"/>
    <col min="13299" max="13299" width="10.109375" style="1" customWidth="1"/>
    <col min="13300" max="13300" width="17.33203125" style="1" customWidth="1"/>
    <col min="13301" max="13301" width="9.44140625" style="1" customWidth="1"/>
    <col min="13302" max="13303" width="9" style="1" customWidth="1"/>
    <col min="13304" max="13305" width="7" style="1" customWidth="1"/>
    <col min="13306" max="13307" width="8.33203125" style="1" customWidth="1"/>
    <col min="13308" max="13317" width="7" style="1" customWidth="1"/>
    <col min="13318" max="13319" width="6.88671875" style="1" customWidth="1"/>
    <col min="13320" max="13321" width="6" style="1" customWidth="1"/>
    <col min="13322" max="13323" width="9.109375" style="1" customWidth="1"/>
    <col min="13324" max="13325" width="6" style="1" customWidth="1"/>
    <col min="13326" max="13327" width="8.109375" style="1" customWidth="1"/>
    <col min="13328" max="13329" width="7" style="1" customWidth="1"/>
    <col min="13330" max="13331" width="6.6640625" style="1" customWidth="1"/>
    <col min="13332" max="13333" width="8.88671875" style="1" customWidth="1"/>
    <col min="13334" max="13335" width="7.5546875" style="1" customWidth="1"/>
    <col min="13336" max="13337" width="7.6640625" style="1" customWidth="1"/>
    <col min="13338" max="13554" width="8.88671875" style="1"/>
    <col min="13555" max="13555" width="10.109375" style="1" customWidth="1"/>
    <col min="13556" max="13556" width="17.33203125" style="1" customWidth="1"/>
    <col min="13557" max="13557" width="9.44140625" style="1" customWidth="1"/>
    <col min="13558" max="13559" width="9" style="1" customWidth="1"/>
    <col min="13560" max="13561" width="7" style="1" customWidth="1"/>
    <col min="13562" max="13563" width="8.33203125" style="1" customWidth="1"/>
    <col min="13564" max="13573" width="7" style="1" customWidth="1"/>
    <col min="13574" max="13575" width="6.88671875" style="1" customWidth="1"/>
    <col min="13576" max="13577" width="6" style="1" customWidth="1"/>
    <col min="13578" max="13579" width="9.109375" style="1" customWidth="1"/>
    <col min="13580" max="13581" width="6" style="1" customWidth="1"/>
    <col min="13582" max="13583" width="8.109375" style="1" customWidth="1"/>
    <col min="13584" max="13585" width="7" style="1" customWidth="1"/>
    <col min="13586" max="13587" width="6.6640625" style="1" customWidth="1"/>
    <col min="13588" max="13589" width="8.88671875" style="1" customWidth="1"/>
    <col min="13590" max="13591" width="7.5546875" style="1" customWidth="1"/>
    <col min="13592" max="13593" width="7.6640625" style="1" customWidth="1"/>
    <col min="13594" max="13810" width="8.88671875" style="1"/>
    <col min="13811" max="13811" width="10.109375" style="1" customWidth="1"/>
    <col min="13812" max="13812" width="17.33203125" style="1" customWidth="1"/>
    <col min="13813" max="13813" width="9.44140625" style="1" customWidth="1"/>
    <col min="13814" max="13815" width="9" style="1" customWidth="1"/>
    <col min="13816" max="13817" width="7" style="1" customWidth="1"/>
    <col min="13818" max="13819" width="8.33203125" style="1" customWidth="1"/>
    <col min="13820" max="13829" width="7" style="1" customWidth="1"/>
    <col min="13830" max="13831" width="6.88671875" style="1" customWidth="1"/>
    <col min="13832" max="13833" width="6" style="1" customWidth="1"/>
    <col min="13834" max="13835" width="9.109375" style="1" customWidth="1"/>
    <col min="13836" max="13837" width="6" style="1" customWidth="1"/>
    <col min="13838" max="13839" width="8.109375" style="1" customWidth="1"/>
    <col min="13840" max="13841" width="7" style="1" customWidth="1"/>
    <col min="13842" max="13843" width="6.6640625" style="1" customWidth="1"/>
    <col min="13844" max="13845" width="8.88671875" style="1" customWidth="1"/>
    <col min="13846" max="13847" width="7.5546875" style="1" customWidth="1"/>
    <col min="13848" max="13849" width="7.6640625" style="1" customWidth="1"/>
    <col min="13850" max="14066" width="8.88671875" style="1"/>
    <col min="14067" max="14067" width="10.109375" style="1" customWidth="1"/>
    <col min="14068" max="14068" width="17.33203125" style="1" customWidth="1"/>
    <col min="14069" max="14069" width="9.44140625" style="1" customWidth="1"/>
    <col min="14070" max="14071" width="9" style="1" customWidth="1"/>
    <col min="14072" max="14073" width="7" style="1" customWidth="1"/>
    <col min="14074" max="14075" width="8.33203125" style="1" customWidth="1"/>
    <col min="14076" max="14085" width="7" style="1" customWidth="1"/>
    <col min="14086" max="14087" width="6.88671875" style="1" customWidth="1"/>
    <col min="14088" max="14089" width="6" style="1" customWidth="1"/>
    <col min="14090" max="14091" width="9.109375" style="1" customWidth="1"/>
    <col min="14092" max="14093" width="6" style="1" customWidth="1"/>
    <col min="14094" max="14095" width="8.109375" style="1" customWidth="1"/>
    <col min="14096" max="14097" width="7" style="1" customWidth="1"/>
    <col min="14098" max="14099" width="6.6640625" style="1" customWidth="1"/>
    <col min="14100" max="14101" width="8.88671875" style="1" customWidth="1"/>
    <col min="14102" max="14103" width="7.5546875" style="1" customWidth="1"/>
    <col min="14104" max="14105" width="7.6640625" style="1" customWidth="1"/>
    <col min="14106" max="14322" width="8.88671875" style="1"/>
    <col min="14323" max="14323" width="10.109375" style="1" customWidth="1"/>
    <col min="14324" max="14324" width="17.33203125" style="1" customWidth="1"/>
    <col min="14325" max="14325" width="9.44140625" style="1" customWidth="1"/>
    <col min="14326" max="14327" width="9" style="1" customWidth="1"/>
    <col min="14328" max="14329" width="7" style="1" customWidth="1"/>
    <col min="14330" max="14331" width="8.33203125" style="1" customWidth="1"/>
    <col min="14332" max="14341" width="7" style="1" customWidth="1"/>
    <col min="14342" max="14343" width="6.88671875" style="1" customWidth="1"/>
    <col min="14344" max="14345" width="6" style="1" customWidth="1"/>
    <col min="14346" max="14347" width="9.109375" style="1" customWidth="1"/>
    <col min="14348" max="14349" width="6" style="1" customWidth="1"/>
    <col min="14350" max="14351" width="8.109375" style="1" customWidth="1"/>
    <col min="14352" max="14353" width="7" style="1" customWidth="1"/>
    <col min="14354" max="14355" width="6.6640625" style="1" customWidth="1"/>
    <col min="14356" max="14357" width="8.88671875" style="1" customWidth="1"/>
    <col min="14358" max="14359" width="7.5546875" style="1" customWidth="1"/>
    <col min="14360" max="14361" width="7.6640625" style="1" customWidth="1"/>
    <col min="14362" max="14578" width="8.88671875" style="1"/>
    <col min="14579" max="14579" width="10.109375" style="1" customWidth="1"/>
    <col min="14580" max="14580" width="17.33203125" style="1" customWidth="1"/>
    <col min="14581" max="14581" width="9.44140625" style="1" customWidth="1"/>
    <col min="14582" max="14583" width="9" style="1" customWidth="1"/>
    <col min="14584" max="14585" width="7" style="1" customWidth="1"/>
    <col min="14586" max="14587" width="8.33203125" style="1" customWidth="1"/>
    <col min="14588" max="14597" width="7" style="1" customWidth="1"/>
    <col min="14598" max="14599" width="6.88671875" style="1" customWidth="1"/>
    <col min="14600" max="14601" width="6" style="1" customWidth="1"/>
    <col min="14602" max="14603" width="9.109375" style="1" customWidth="1"/>
    <col min="14604" max="14605" width="6" style="1" customWidth="1"/>
    <col min="14606" max="14607" width="8.109375" style="1" customWidth="1"/>
    <col min="14608" max="14609" width="7" style="1" customWidth="1"/>
    <col min="14610" max="14611" width="6.6640625" style="1" customWidth="1"/>
    <col min="14612" max="14613" width="8.88671875" style="1" customWidth="1"/>
    <col min="14614" max="14615" width="7.5546875" style="1" customWidth="1"/>
    <col min="14616" max="14617" width="7.6640625" style="1" customWidth="1"/>
    <col min="14618" max="14834" width="8.88671875" style="1"/>
    <col min="14835" max="14835" width="10.109375" style="1" customWidth="1"/>
    <col min="14836" max="14836" width="17.33203125" style="1" customWidth="1"/>
    <col min="14837" max="14837" width="9.44140625" style="1" customWidth="1"/>
    <col min="14838" max="14839" width="9" style="1" customWidth="1"/>
    <col min="14840" max="14841" width="7" style="1" customWidth="1"/>
    <col min="14842" max="14843" width="8.33203125" style="1" customWidth="1"/>
    <col min="14844" max="14853" width="7" style="1" customWidth="1"/>
    <col min="14854" max="14855" width="6.88671875" style="1" customWidth="1"/>
    <col min="14856" max="14857" width="6" style="1" customWidth="1"/>
    <col min="14858" max="14859" width="9.109375" style="1" customWidth="1"/>
    <col min="14860" max="14861" width="6" style="1" customWidth="1"/>
    <col min="14862" max="14863" width="8.109375" style="1" customWidth="1"/>
    <col min="14864" max="14865" width="7" style="1" customWidth="1"/>
    <col min="14866" max="14867" width="6.6640625" style="1" customWidth="1"/>
    <col min="14868" max="14869" width="8.88671875" style="1" customWidth="1"/>
    <col min="14870" max="14871" width="7.5546875" style="1" customWidth="1"/>
    <col min="14872" max="14873" width="7.6640625" style="1" customWidth="1"/>
    <col min="14874" max="15090" width="8.88671875" style="1"/>
    <col min="15091" max="15091" width="10.109375" style="1" customWidth="1"/>
    <col min="15092" max="15092" width="17.33203125" style="1" customWidth="1"/>
    <col min="15093" max="15093" width="9.44140625" style="1" customWidth="1"/>
    <col min="15094" max="15095" width="9" style="1" customWidth="1"/>
    <col min="15096" max="15097" width="7" style="1" customWidth="1"/>
    <col min="15098" max="15099" width="8.33203125" style="1" customWidth="1"/>
    <col min="15100" max="15109" width="7" style="1" customWidth="1"/>
    <col min="15110" max="15111" width="6.88671875" style="1" customWidth="1"/>
    <col min="15112" max="15113" width="6" style="1" customWidth="1"/>
    <col min="15114" max="15115" width="9.109375" style="1" customWidth="1"/>
    <col min="15116" max="15117" width="6" style="1" customWidth="1"/>
    <col min="15118" max="15119" width="8.109375" style="1" customWidth="1"/>
    <col min="15120" max="15121" width="7" style="1" customWidth="1"/>
    <col min="15122" max="15123" width="6.6640625" style="1" customWidth="1"/>
    <col min="15124" max="15125" width="8.88671875" style="1" customWidth="1"/>
    <col min="15126" max="15127" width="7.5546875" style="1" customWidth="1"/>
    <col min="15128" max="15129" width="7.6640625" style="1" customWidth="1"/>
    <col min="15130" max="15346" width="8.88671875" style="1"/>
    <col min="15347" max="15347" width="10.109375" style="1" customWidth="1"/>
    <col min="15348" max="15348" width="17.33203125" style="1" customWidth="1"/>
    <col min="15349" max="15349" width="9.44140625" style="1" customWidth="1"/>
    <col min="15350" max="15351" width="9" style="1" customWidth="1"/>
    <col min="15352" max="15353" width="7" style="1" customWidth="1"/>
    <col min="15354" max="15355" width="8.33203125" style="1" customWidth="1"/>
    <col min="15356" max="15365" width="7" style="1" customWidth="1"/>
    <col min="15366" max="15367" width="6.88671875" style="1" customWidth="1"/>
    <col min="15368" max="15369" width="6" style="1" customWidth="1"/>
    <col min="15370" max="15371" width="9.109375" style="1" customWidth="1"/>
    <col min="15372" max="15373" width="6" style="1" customWidth="1"/>
    <col min="15374" max="15375" width="8.109375" style="1" customWidth="1"/>
    <col min="15376" max="15377" width="7" style="1" customWidth="1"/>
    <col min="15378" max="15379" width="6.6640625" style="1" customWidth="1"/>
    <col min="15380" max="15381" width="8.88671875" style="1" customWidth="1"/>
    <col min="15382" max="15383" width="7.5546875" style="1" customWidth="1"/>
    <col min="15384" max="15385" width="7.6640625" style="1" customWidth="1"/>
    <col min="15386" max="15602" width="8.88671875" style="1"/>
    <col min="15603" max="15603" width="10.109375" style="1" customWidth="1"/>
    <col min="15604" max="15604" width="17.33203125" style="1" customWidth="1"/>
    <col min="15605" max="15605" width="9.44140625" style="1" customWidth="1"/>
    <col min="15606" max="15607" width="9" style="1" customWidth="1"/>
    <col min="15608" max="15609" width="7" style="1" customWidth="1"/>
    <col min="15610" max="15611" width="8.33203125" style="1" customWidth="1"/>
    <col min="15612" max="15621" width="7" style="1" customWidth="1"/>
    <col min="15622" max="15623" width="6.88671875" style="1" customWidth="1"/>
    <col min="15624" max="15625" width="6" style="1" customWidth="1"/>
    <col min="15626" max="15627" width="9.109375" style="1" customWidth="1"/>
    <col min="15628" max="15629" width="6" style="1" customWidth="1"/>
    <col min="15630" max="15631" width="8.109375" style="1" customWidth="1"/>
    <col min="15632" max="15633" width="7" style="1" customWidth="1"/>
    <col min="15634" max="15635" width="6.6640625" style="1" customWidth="1"/>
    <col min="15636" max="15637" width="8.88671875" style="1" customWidth="1"/>
    <col min="15638" max="15639" width="7.5546875" style="1" customWidth="1"/>
    <col min="15640" max="15641" width="7.6640625" style="1" customWidth="1"/>
    <col min="15642" max="15858" width="8.88671875" style="1"/>
    <col min="15859" max="15859" width="10.109375" style="1" customWidth="1"/>
    <col min="15860" max="15860" width="17.33203125" style="1" customWidth="1"/>
    <col min="15861" max="15861" width="9.44140625" style="1" customWidth="1"/>
    <col min="15862" max="15863" width="9" style="1" customWidth="1"/>
    <col min="15864" max="15865" width="7" style="1" customWidth="1"/>
    <col min="15866" max="15867" width="8.33203125" style="1" customWidth="1"/>
    <col min="15868" max="15877" width="7" style="1" customWidth="1"/>
    <col min="15878" max="15879" width="6.88671875" style="1" customWidth="1"/>
    <col min="15880" max="15881" width="6" style="1" customWidth="1"/>
    <col min="15882" max="15883" width="9.109375" style="1" customWidth="1"/>
    <col min="15884" max="15885" width="6" style="1" customWidth="1"/>
    <col min="15886" max="15887" width="8.109375" style="1" customWidth="1"/>
    <col min="15888" max="15889" width="7" style="1" customWidth="1"/>
    <col min="15890" max="15891" width="6.6640625" style="1" customWidth="1"/>
    <col min="15892" max="15893" width="8.88671875" style="1" customWidth="1"/>
    <col min="15894" max="15895" width="7.5546875" style="1" customWidth="1"/>
    <col min="15896" max="15897" width="7.6640625" style="1" customWidth="1"/>
    <col min="15898" max="16114" width="8.88671875" style="1"/>
    <col min="16115" max="16115" width="10.109375" style="1" customWidth="1"/>
    <col min="16116" max="16116" width="17.33203125" style="1" customWidth="1"/>
    <col min="16117" max="16117" width="9.44140625" style="1" customWidth="1"/>
    <col min="16118" max="16119" width="9" style="1" customWidth="1"/>
    <col min="16120" max="16121" width="7" style="1" customWidth="1"/>
    <col min="16122" max="16123" width="8.33203125" style="1" customWidth="1"/>
    <col min="16124" max="16133" width="7" style="1" customWidth="1"/>
    <col min="16134" max="16135" width="6.88671875" style="1" customWidth="1"/>
    <col min="16136" max="16137" width="6" style="1" customWidth="1"/>
    <col min="16138" max="16139" width="9.109375" style="1" customWidth="1"/>
    <col min="16140" max="16141" width="6" style="1" customWidth="1"/>
    <col min="16142" max="16143" width="8.109375" style="1" customWidth="1"/>
    <col min="16144" max="16145" width="7" style="1" customWidth="1"/>
    <col min="16146" max="16147" width="6.6640625" style="1" customWidth="1"/>
    <col min="16148" max="16149" width="8.88671875" style="1" customWidth="1"/>
    <col min="16150" max="16151" width="7.5546875" style="1" customWidth="1"/>
    <col min="16152" max="16153" width="7.6640625" style="1" customWidth="1"/>
    <col min="16154" max="16384" width="8.88671875" style="1"/>
  </cols>
  <sheetData>
    <row r="1" spans="1:45" x14ac:dyDescent="0.3">
      <c r="AJ1" s="51"/>
      <c r="AK1" s="51"/>
      <c r="AL1" s="51"/>
      <c r="AM1" s="51"/>
      <c r="AN1" s="52" t="s">
        <v>418</v>
      </c>
      <c r="AO1" s="52"/>
      <c r="AP1" s="52"/>
      <c r="AQ1" s="52"/>
      <c r="AR1" s="52"/>
    </row>
    <row r="2" spans="1:45" x14ac:dyDescent="0.3">
      <c r="AJ2" s="52" t="s">
        <v>417</v>
      </c>
      <c r="AK2" s="52"/>
      <c r="AL2" s="52"/>
      <c r="AM2" s="52"/>
      <c r="AN2" s="52"/>
      <c r="AO2" s="52"/>
      <c r="AP2" s="52"/>
      <c r="AQ2" s="52"/>
      <c r="AR2" s="52"/>
    </row>
    <row r="3" spans="1:45" x14ac:dyDescent="0.3">
      <c r="AJ3" s="51"/>
      <c r="AK3" s="51"/>
      <c r="AL3" s="52" t="s">
        <v>416</v>
      </c>
      <c r="AM3" s="52"/>
      <c r="AN3" s="52"/>
      <c r="AO3" s="52"/>
      <c r="AP3" s="52"/>
      <c r="AQ3" s="52"/>
      <c r="AR3" s="52"/>
    </row>
    <row r="4" spans="1:45" x14ac:dyDescent="0.3">
      <c r="B4" s="1" t="s">
        <v>415</v>
      </c>
      <c r="AD4" s="51"/>
      <c r="AE4" s="51"/>
      <c r="AJ4" s="51"/>
      <c r="AK4" s="51"/>
      <c r="AL4" s="52" t="s">
        <v>414</v>
      </c>
      <c r="AM4" s="52"/>
      <c r="AN4" s="52"/>
      <c r="AO4" s="52"/>
      <c r="AP4" s="52"/>
      <c r="AQ4" s="52"/>
      <c r="AR4" s="52"/>
      <c r="AS4" s="51"/>
    </row>
    <row r="5" spans="1:45" x14ac:dyDescent="0.3">
      <c r="B5" s="50" t="s">
        <v>413</v>
      </c>
    </row>
    <row r="6" spans="1:45" ht="129" customHeight="1" x14ac:dyDescent="0.3">
      <c r="A6" s="48" t="s">
        <v>412</v>
      </c>
      <c r="B6" s="48" t="s">
        <v>411</v>
      </c>
      <c r="C6" s="49" t="s">
        <v>369</v>
      </c>
      <c r="D6" s="48" t="s">
        <v>410</v>
      </c>
      <c r="E6" s="47" t="s">
        <v>409</v>
      </c>
      <c r="F6" s="48" t="s">
        <v>408</v>
      </c>
      <c r="G6" s="47" t="s">
        <v>407</v>
      </c>
      <c r="H6" s="48" t="s">
        <v>406</v>
      </c>
      <c r="I6" s="47" t="s">
        <v>405</v>
      </c>
      <c r="J6" s="48" t="s">
        <v>404</v>
      </c>
      <c r="K6" s="47" t="s">
        <v>403</v>
      </c>
      <c r="L6" s="48" t="s">
        <v>402</v>
      </c>
      <c r="M6" s="47" t="s">
        <v>401</v>
      </c>
      <c r="N6" s="48" t="s">
        <v>400</v>
      </c>
      <c r="O6" s="47" t="s">
        <v>399</v>
      </c>
      <c r="P6" s="48" t="s">
        <v>398</v>
      </c>
      <c r="Q6" s="47" t="s">
        <v>397</v>
      </c>
      <c r="R6" s="48" t="s">
        <v>396</v>
      </c>
      <c r="S6" s="47" t="s">
        <v>395</v>
      </c>
      <c r="T6" s="48" t="s">
        <v>394</v>
      </c>
      <c r="U6" s="47" t="s">
        <v>393</v>
      </c>
      <c r="V6" s="48" t="s">
        <v>392</v>
      </c>
      <c r="W6" s="47" t="s">
        <v>391</v>
      </c>
      <c r="X6" s="48" t="s">
        <v>390</v>
      </c>
      <c r="Y6" s="47" t="s">
        <v>389</v>
      </c>
      <c r="Z6" s="48" t="s">
        <v>388</v>
      </c>
      <c r="AA6" s="47" t="s">
        <v>387</v>
      </c>
      <c r="AB6" s="48" t="s">
        <v>386</v>
      </c>
      <c r="AC6" s="47" t="s">
        <v>385</v>
      </c>
      <c r="AD6" s="48" t="s">
        <v>384</v>
      </c>
      <c r="AE6" s="47" t="s">
        <v>383</v>
      </c>
      <c r="AF6" s="48" t="s">
        <v>382</v>
      </c>
      <c r="AG6" s="47" t="s">
        <v>381</v>
      </c>
      <c r="AH6" s="48" t="s">
        <v>380</v>
      </c>
      <c r="AI6" s="47" t="s">
        <v>379</v>
      </c>
      <c r="AJ6" s="48" t="s">
        <v>378</v>
      </c>
      <c r="AK6" s="47" t="s">
        <v>377</v>
      </c>
      <c r="AL6" s="48" t="s">
        <v>376</v>
      </c>
      <c r="AM6" s="47" t="s">
        <v>375</v>
      </c>
      <c r="AN6" s="48" t="s">
        <v>374</v>
      </c>
      <c r="AO6" s="47" t="s">
        <v>373</v>
      </c>
      <c r="AP6" s="48" t="s">
        <v>372</v>
      </c>
      <c r="AQ6" s="47" t="s">
        <v>371</v>
      </c>
      <c r="AR6" s="46" t="s">
        <v>370</v>
      </c>
    </row>
    <row r="7" spans="1:45" ht="15.6" x14ac:dyDescent="0.3">
      <c r="A7" s="41"/>
      <c r="B7" s="45" t="s">
        <v>369</v>
      </c>
      <c r="C7" s="21"/>
      <c r="D7" s="21">
        <v>1000</v>
      </c>
      <c r="E7" s="30">
        <v>1000</v>
      </c>
      <c r="F7" s="21">
        <v>2210</v>
      </c>
      <c r="G7" s="30">
        <v>2210</v>
      </c>
      <c r="H7" s="21">
        <v>2221</v>
      </c>
      <c r="I7" s="30">
        <v>2221</v>
      </c>
      <c r="J7" s="21">
        <v>2222</v>
      </c>
      <c r="K7" s="30">
        <v>2222</v>
      </c>
      <c r="L7" s="21">
        <v>2223</v>
      </c>
      <c r="M7" s="30">
        <v>2223</v>
      </c>
      <c r="N7" s="21">
        <v>2224</v>
      </c>
      <c r="O7" s="30">
        <v>2224</v>
      </c>
      <c r="P7" s="21">
        <v>2321</v>
      </c>
      <c r="Q7" s="30">
        <v>2321</v>
      </c>
      <c r="R7" s="21">
        <v>2322</v>
      </c>
      <c r="S7" s="30">
        <v>2322</v>
      </c>
      <c r="T7" s="21">
        <v>2363</v>
      </c>
      <c r="U7" s="30">
        <v>2363</v>
      </c>
      <c r="V7" s="21" t="s">
        <v>368</v>
      </c>
      <c r="W7" s="30" t="s">
        <v>368</v>
      </c>
      <c r="X7" s="21">
        <v>2260</v>
      </c>
      <c r="Y7" s="30">
        <v>2260</v>
      </c>
      <c r="Z7" s="44"/>
      <c r="AA7" s="30"/>
      <c r="AB7" s="21">
        <v>2100</v>
      </c>
      <c r="AC7" s="30">
        <v>2100</v>
      </c>
      <c r="AD7" s="21">
        <v>2200</v>
      </c>
      <c r="AE7" s="30">
        <v>2200</v>
      </c>
      <c r="AF7" s="21">
        <v>2300</v>
      </c>
      <c r="AG7" s="30">
        <v>2300</v>
      </c>
      <c r="AH7" s="21" t="s">
        <v>367</v>
      </c>
      <c r="AI7" s="30" t="s">
        <v>367</v>
      </c>
      <c r="AJ7" s="21" t="s">
        <v>366</v>
      </c>
      <c r="AK7" s="30"/>
      <c r="AL7" s="21" t="s">
        <v>365</v>
      </c>
      <c r="AM7" s="30" t="s">
        <v>365</v>
      </c>
      <c r="AN7" s="21" t="s">
        <v>364</v>
      </c>
      <c r="AO7" s="30" t="s">
        <v>364</v>
      </c>
      <c r="AP7" s="43"/>
      <c r="AQ7" s="30"/>
      <c r="AR7" s="42"/>
    </row>
    <row r="8" spans="1:45" x14ac:dyDescent="0.3">
      <c r="A8" s="12" t="s">
        <v>356</v>
      </c>
      <c r="B8" s="12" t="s">
        <v>226</v>
      </c>
      <c r="C8" s="11" t="s">
        <v>24</v>
      </c>
      <c r="D8" s="29">
        <v>61496</v>
      </c>
      <c r="E8" s="9">
        <v>48586</v>
      </c>
      <c r="F8" s="10">
        <v>1920</v>
      </c>
      <c r="G8" s="9">
        <v>2075</v>
      </c>
      <c r="H8" s="10">
        <v>2900</v>
      </c>
      <c r="I8" s="9">
        <v>2750</v>
      </c>
      <c r="J8" s="10"/>
      <c r="K8" s="9"/>
      <c r="L8" s="10">
        <v>1050</v>
      </c>
      <c r="M8" s="9">
        <v>950</v>
      </c>
      <c r="N8" s="10"/>
      <c r="O8" s="9"/>
      <c r="P8" s="10"/>
      <c r="Q8" s="9"/>
      <c r="R8" s="10">
        <v>2300</v>
      </c>
      <c r="S8" s="9">
        <v>2500</v>
      </c>
      <c r="T8" s="10"/>
      <c r="U8" s="9"/>
      <c r="V8" s="10"/>
      <c r="W8" s="9"/>
      <c r="X8" s="10"/>
      <c r="Y8" s="9"/>
      <c r="Z8" s="8">
        <f>D8+F8+H8+J8+L8+P8+R8+T8+V8+X8+N8</f>
        <v>69666</v>
      </c>
      <c r="AA8" s="7">
        <f>E8+G8+I8+K8+M8+Q8+S8+U8+W8+Y8+O8</f>
        <v>56861</v>
      </c>
      <c r="AB8" s="10"/>
      <c r="AC8" s="9"/>
      <c r="AD8" s="10">
        <v>10203</v>
      </c>
      <c r="AE8" s="9">
        <v>10242</v>
      </c>
      <c r="AF8" s="10">
        <v>3840</v>
      </c>
      <c r="AG8" s="9">
        <v>3400</v>
      </c>
      <c r="AH8" s="10"/>
      <c r="AI8" s="9"/>
      <c r="AJ8" s="10"/>
      <c r="AK8" s="9"/>
      <c r="AL8" s="10"/>
      <c r="AM8" s="9"/>
      <c r="AN8" s="10">
        <v>800</v>
      </c>
      <c r="AO8" s="9">
        <v>0</v>
      </c>
      <c r="AP8" s="8">
        <f>Z8+AB8+AD8+AF8+AH8+AJ8+AL8+AN8</f>
        <v>84509</v>
      </c>
      <c r="AQ8" s="7">
        <f>AA8+AC8+AE8+AG8+AI8+AK8+AM8+AO8</f>
        <v>70503</v>
      </c>
      <c r="AR8" s="4" t="s">
        <v>110</v>
      </c>
    </row>
    <row r="9" spans="1:45" x14ac:dyDescent="0.3">
      <c r="A9" s="12" t="s">
        <v>356</v>
      </c>
      <c r="B9" s="12" t="s">
        <v>363</v>
      </c>
      <c r="C9" s="11" t="s">
        <v>8</v>
      </c>
      <c r="D9" s="10"/>
      <c r="E9" s="9"/>
      <c r="F9" s="10"/>
      <c r="G9" s="9"/>
      <c r="H9" s="10"/>
      <c r="I9" s="9"/>
      <c r="J9" s="10"/>
      <c r="K9" s="9"/>
      <c r="L9" s="10"/>
      <c r="M9" s="9"/>
      <c r="N9" s="10">
        <v>1855</v>
      </c>
      <c r="O9" s="9">
        <v>1855</v>
      </c>
      <c r="P9" s="10"/>
      <c r="Q9" s="9"/>
      <c r="R9" s="10">
        <v>1000</v>
      </c>
      <c r="S9" s="9">
        <v>1000</v>
      </c>
      <c r="T9" s="10"/>
      <c r="U9" s="9"/>
      <c r="V9" s="10"/>
      <c r="W9" s="9"/>
      <c r="X9" s="10"/>
      <c r="Y9" s="9"/>
      <c r="Z9" s="8">
        <f>D9+F9+H9+J9+L9+P9+R9+T9+V9+X9+N9</f>
        <v>2855</v>
      </c>
      <c r="AA9" s="7">
        <f>E9+G9+I9+K9+M9+Q9+S9+U9+W9+Y9+O9</f>
        <v>2855</v>
      </c>
      <c r="AB9" s="10"/>
      <c r="AC9" s="9"/>
      <c r="AD9" s="38">
        <v>500</v>
      </c>
      <c r="AE9" s="9">
        <v>500</v>
      </c>
      <c r="AF9" s="38">
        <v>2700</v>
      </c>
      <c r="AG9" s="9">
        <v>2400</v>
      </c>
      <c r="AH9" s="10"/>
      <c r="AI9" s="9"/>
      <c r="AJ9" s="10"/>
      <c r="AK9" s="9"/>
      <c r="AL9" s="10"/>
      <c r="AM9" s="9"/>
      <c r="AN9" s="10"/>
      <c r="AO9" s="9"/>
      <c r="AP9" s="8">
        <f>Z9+AB9+AD9+AF9+AH9+AJ9+AL9+AN9</f>
        <v>6055</v>
      </c>
      <c r="AQ9" s="7">
        <f>AA9+AC9+AE9+AG9+AI9+AK9+AM9+AO9</f>
        <v>5755</v>
      </c>
      <c r="AR9" s="4" t="s">
        <v>129</v>
      </c>
    </row>
    <row r="10" spans="1:45" ht="27" x14ac:dyDescent="0.3">
      <c r="A10" s="12" t="s">
        <v>356</v>
      </c>
      <c r="B10" s="12" t="s">
        <v>133</v>
      </c>
      <c r="C10" s="11" t="s">
        <v>8</v>
      </c>
      <c r="D10" s="10"/>
      <c r="E10" s="9"/>
      <c r="F10" s="10"/>
      <c r="G10" s="9"/>
      <c r="H10" s="10"/>
      <c r="I10" s="9"/>
      <c r="J10" s="10"/>
      <c r="K10" s="9"/>
      <c r="L10" s="10">
        <v>1800</v>
      </c>
      <c r="M10" s="9">
        <v>1800</v>
      </c>
      <c r="N10" s="10"/>
      <c r="O10" s="9"/>
      <c r="P10" s="10"/>
      <c r="Q10" s="9"/>
      <c r="R10" s="10">
        <v>2500</v>
      </c>
      <c r="S10" s="9">
        <v>2500</v>
      </c>
      <c r="T10" s="10"/>
      <c r="U10" s="9"/>
      <c r="V10" s="10"/>
      <c r="W10" s="9"/>
      <c r="X10" s="10"/>
      <c r="Y10" s="9"/>
      <c r="Z10" s="8">
        <f>D10+F10+H10+J10+L10+P10+R10+T10+V10+X10+N10</f>
        <v>4300</v>
      </c>
      <c r="AA10" s="7">
        <f>E10+G10+I10+K10+M10+Q10+S10+U10+W10+Y10+O10</f>
        <v>4300</v>
      </c>
      <c r="AB10" s="10"/>
      <c r="AC10" s="9"/>
      <c r="AD10" s="10">
        <v>15579</v>
      </c>
      <c r="AE10" s="9">
        <f>22353-AG10-M10-S10-AO10</f>
        <v>16553</v>
      </c>
      <c r="AF10" s="10">
        <v>1400</v>
      </c>
      <c r="AG10" s="9">
        <v>1400</v>
      </c>
      <c r="AH10" s="10"/>
      <c r="AI10" s="9"/>
      <c r="AJ10" s="10"/>
      <c r="AK10" s="9"/>
      <c r="AL10" s="10"/>
      <c r="AM10" s="9"/>
      <c r="AN10" s="10">
        <v>100</v>
      </c>
      <c r="AO10" s="9">
        <v>100</v>
      </c>
      <c r="AP10" s="8">
        <f>Z10+AB10+AD10+AF10+AH10+AJ10+AL10+AN10</f>
        <v>21379</v>
      </c>
      <c r="AQ10" s="7">
        <f>AA10+AC10+AE10+AG10+AI10+AK10+AM10+AO10</f>
        <v>22353</v>
      </c>
      <c r="AR10" s="4" t="s">
        <v>131</v>
      </c>
    </row>
    <row r="11" spans="1:45" x14ac:dyDescent="0.3">
      <c r="A11" s="12" t="s">
        <v>356</v>
      </c>
      <c r="B11" s="12" t="s">
        <v>132</v>
      </c>
      <c r="C11" s="11" t="s">
        <v>8</v>
      </c>
      <c r="D11" s="10"/>
      <c r="E11" s="9"/>
      <c r="F11" s="10"/>
      <c r="G11" s="9"/>
      <c r="H11" s="10"/>
      <c r="I11" s="9"/>
      <c r="J11" s="10"/>
      <c r="K11" s="9"/>
      <c r="L11" s="10"/>
      <c r="M11" s="9"/>
      <c r="N11" s="10"/>
      <c r="O11" s="9"/>
      <c r="P11" s="10"/>
      <c r="Q11" s="9"/>
      <c r="R11" s="10"/>
      <c r="S11" s="9"/>
      <c r="T11" s="10"/>
      <c r="U11" s="9"/>
      <c r="V11" s="10"/>
      <c r="W11" s="9"/>
      <c r="X11" s="10"/>
      <c r="Y11" s="9"/>
      <c r="Z11" s="8">
        <f>D11+F11+H11+J11+L11+P11+R11+T11+V11+X11+N11</f>
        <v>0</v>
      </c>
      <c r="AA11" s="7">
        <f>E11+G11+I11+K11+M11+Q11+S11+U11+W11+Y11+O11</f>
        <v>0</v>
      </c>
      <c r="AB11" s="10"/>
      <c r="AC11" s="9"/>
      <c r="AD11" s="29">
        <v>34223</v>
      </c>
      <c r="AE11" s="9">
        <v>34441</v>
      </c>
      <c r="AF11" s="10"/>
      <c r="AG11" s="9"/>
      <c r="AH11" s="10"/>
      <c r="AI11" s="9"/>
      <c r="AJ11" s="10"/>
      <c r="AK11" s="9"/>
      <c r="AL11" s="10"/>
      <c r="AM11" s="9"/>
      <c r="AN11" s="10"/>
      <c r="AO11" s="9"/>
      <c r="AP11" s="8">
        <f>Z11+AB11+AD11+AF11+AH11+AJ11+AL11+AN11</f>
        <v>34223</v>
      </c>
      <c r="AQ11" s="7">
        <f>AA11+AC11+AE11+AG11+AI11+AK11+AM11+AO11</f>
        <v>34441</v>
      </c>
      <c r="AR11" s="4" t="s">
        <v>131</v>
      </c>
    </row>
    <row r="12" spans="1:45" x14ac:dyDescent="0.3">
      <c r="A12" s="12" t="s">
        <v>356</v>
      </c>
      <c r="B12" s="12" t="s">
        <v>137</v>
      </c>
      <c r="C12" s="11" t="s">
        <v>8</v>
      </c>
      <c r="D12" s="10">
        <v>117176</v>
      </c>
      <c r="E12" s="9">
        <v>131104</v>
      </c>
      <c r="F12" s="10">
        <v>10</v>
      </c>
      <c r="G12" s="9">
        <v>10</v>
      </c>
      <c r="H12" s="10">
        <v>4130</v>
      </c>
      <c r="I12" s="9">
        <v>4130</v>
      </c>
      <c r="J12" s="10"/>
      <c r="K12" s="9"/>
      <c r="L12" s="10">
        <v>385</v>
      </c>
      <c r="M12" s="9">
        <v>360</v>
      </c>
      <c r="N12" s="10">
        <v>0</v>
      </c>
      <c r="O12" s="9"/>
      <c r="P12" s="10"/>
      <c r="Q12" s="9"/>
      <c r="R12" s="10">
        <v>430</v>
      </c>
      <c r="S12" s="9">
        <v>430</v>
      </c>
      <c r="T12" s="10"/>
      <c r="U12" s="9"/>
      <c r="V12" s="10"/>
      <c r="W12" s="9"/>
      <c r="X12" s="10"/>
      <c r="Y12" s="9"/>
      <c r="Z12" s="8">
        <f>D12+F12+H12+J12+L12+P12+R12+T12+V12+X12+N12</f>
        <v>122131</v>
      </c>
      <c r="AA12" s="7">
        <f>E12+G12+I12+K12+M12+Q12+S12+U12+W12+Y12+O12</f>
        <v>136034</v>
      </c>
      <c r="AB12" s="10"/>
      <c r="AC12" s="9"/>
      <c r="AD12" s="10">
        <v>8650</v>
      </c>
      <c r="AE12" s="9">
        <v>8350</v>
      </c>
      <c r="AF12" s="10">
        <v>1900</v>
      </c>
      <c r="AG12" s="9">
        <v>1500</v>
      </c>
      <c r="AH12" s="10"/>
      <c r="AI12" s="9"/>
      <c r="AJ12" s="10"/>
      <c r="AK12" s="9"/>
      <c r="AL12" s="10"/>
      <c r="AM12" s="9"/>
      <c r="AN12" s="10"/>
      <c r="AO12" s="9"/>
      <c r="AP12" s="8">
        <f>Z12+AB12+AD12+AF12+AH12+AJ12+AL12+AN12</f>
        <v>132681</v>
      </c>
      <c r="AQ12" s="7">
        <f>AA12+AC12+AE12+AG12+AI12+AK12+AM12+AO12</f>
        <v>145884</v>
      </c>
      <c r="AR12" s="4" t="s">
        <v>129</v>
      </c>
    </row>
    <row r="13" spans="1:45" x14ac:dyDescent="0.3">
      <c r="A13" s="12" t="s">
        <v>356</v>
      </c>
      <c r="B13" s="12" t="s">
        <v>362</v>
      </c>
      <c r="C13" s="11" t="s">
        <v>46</v>
      </c>
      <c r="D13" s="10">
        <v>13178</v>
      </c>
      <c r="E13" s="9">
        <v>13526</v>
      </c>
      <c r="F13" s="10">
        <v>120</v>
      </c>
      <c r="G13" s="9">
        <v>135</v>
      </c>
      <c r="H13" s="10"/>
      <c r="I13" s="9"/>
      <c r="J13" s="10"/>
      <c r="K13" s="9"/>
      <c r="L13" s="10"/>
      <c r="M13" s="9"/>
      <c r="N13" s="10"/>
      <c r="O13" s="9"/>
      <c r="P13" s="10"/>
      <c r="Q13" s="9"/>
      <c r="R13" s="10">
        <v>220</v>
      </c>
      <c r="S13" s="9">
        <v>220</v>
      </c>
      <c r="T13" s="10"/>
      <c r="U13" s="9"/>
      <c r="V13" s="10"/>
      <c r="W13" s="9"/>
      <c r="X13" s="10"/>
      <c r="Y13" s="9"/>
      <c r="Z13" s="8">
        <f>D13+F13+H13+J13+L13+P13+R13+T13+V13+X13+N13</f>
        <v>13518</v>
      </c>
      <c r="AA13" s="7">
        <f>E13+G13+I13+K13+M13+Q13+S13+U13+W13+Y13+O13</f>
        <v>13881</v>
      </c>
      <c r="AB13" s="10"/>
      <c r="AC13" s="9"/>
      <c r="AD13" s="10">
        <v>235</v>
      </c>
      <c r="AE13" s="9">
        <v>195</v>
      </c>
      <c r="AF13" s="10">
        <v>865</v>
      </c>
      <c r="AG13" s="9">
        <v>815</v>
      </c>
      <c r="AH13" s="10"/>
      <c r="AI13" s="9"/>
      <c r="AJ13" s="10"/>
      <c r="AK13" s="9"/>
      <c r="AL13" s="10"/>
      <c r="AM13" s="9"/>
      <c r="AN13" s="10"/>
      <c r="AO13" s="9"/>
      <c r="AP13" s="8">
        <f>Z13+AB13+AD13+AF13+AH13+AJ13+AL13+AN13</f>
        <v>14618</v>
      </c>
      <c r="AQ13" s="7">
        <f>AA13+AC13+AE13+AG13+AI13+AK13+AM13+AO13</f>
        <v>14891</v>
      </c>
      <c r="AR13" s="4" t="s">
        <v>45</v>
      </c>
    </row>
    <row r="14" spans="1:45" x14ac:dyDescent="0.3">
      <c r="A14" s="12" t="s">
        <v>356</v>
      </c>
      <c r="B14" s="12" t="s">
        <v>192</v>
      </c>
      <c r="C14" s="11" t="s">
        <v>43</v>
      </c>
      <c r="D14" s="10">
        <v>7550</v>
      </c>
      <c r="E14" s="9">
        <v>7890</v>
      </c>
      <c r="F14" s="10"/>
      <c r="G14" s="9"/>
      <c r="H14" s="10">
        <v>6325</v>
      </c>
      <c r="I14" s="9">
        <v>6200</v>
      </c>
      <c r="J14" s="10"/>
      <c r="K14" s="9"/>
      <c r="L14" s="10"/>
      <c r="M14" s="9"/>
      <c r="N14" s="10"/>
      <c r="O14" s="9"/>
      <c r="P14" s="10"/>
      <c r="Q14" s="9"/>
      <c r="R14" s="10">
        <v>350</v>
      </c>
      <c r="S14" s="9">
        <v>350</v>
      </c>
      <c r="T14" s="10"/>
      <c r="U14" s="9"/>
      <c r="V14" s="10"/>
      <c r="W14" s="9"/>
      <c r="X14" s="10">
        <v>200</v>
      </c>
      <c r="Y14" s="9"/>
      <c r="Z14" s="8">
        <f>D14+F14+H14+J14+L14+P14+R14+T14+V14+X14+N14</f>
        <v>14425</v>
      </c>
      <c r="AA14" s="7">
        <f>E14+G14+I14+K14+M14+Q14+S14+U14+W14+Y14+O14</f>
        <v>14440</v>
      </c>
      <c r="AB14" s="10"/>
      <c r="AC14" s="9"/>
      <c r="AD14" s="10">
        <v>1645</v>
      </c>
      <c r="AE14" s="9">
        <v>2297</v>
      </c>
      <c r="AF14" s="10">
        <v>3160</v>
      </c>
      <c r="AG14" s="9">
        <v>2935</v>
      </c>
      <c r="AH14" s="10"/>
      <c r="AI14" s="9"/>
      <c r="AJ14" s="10"/>
      <c r="AK14" s="9"/>
      <c r="AL14" s="10"/>
      <c r="AM14" s="9"/>
      <c r="AN14" s="10"/>
      <c r="AO14" s="9"/>
      <c r="AP14" s="8">
        <f>Z14+AB14+AD14+AF14+AH14+AJ14+AL14+AN14</f>
        <v>19230</v>
      </c>
      <c r="AQ14" s="7">
        <f>AA14+AC14+AE14+AG14+AI14+AK14+AM14+AO14</f>
        <v>19672</v>
      </c>
      <c r="AR14" s="4" t="s">
        <v>42</v>
      </c>
    </row>
    <row r="15" spans="1:45" x14ac:dyDescent="0.3">
      <c r="A15" s="41" t="s">
        <v>356</v>
      </c>
      <c r="B15" s="41" t="s">
        <v>361</v>
      </c>
      <c r="C15" s="21" t="s">
        <v>85</v>
      </c>
      <c r="D15" s="29">
        <v>5867</v>
      </c>
      <c r="E15" s="9">
        <v>6259</v>
      </c>
      <c r="F15" s="10">
        <v>105</v>
      </c>
      <c r="G15" s="9">
        <v>105</v>
      </c>
      <c r="H15" s="10"/>
      <c r="I15" s="9"/>
      <c r="J15" s="10"/>
      <c r="K15" s="9"/>
      <c r="L15" s="10">
        <v>300</v>
      </c>
      <c r="M15" s="9">
        <v>300</v>
      </c>
      <c r="N15" s="10"/>
      <c r="O15" s="9"/>
      <c r="P15" s="10">
        <v>240</v>
      </c>
      <c r="Q15" s="9">
        <v>160</v>
      </c>
      <c r="R15" s="10">
        <v>50</v>
      </c>
      <c r="S15" s="9">
        <v>50</v>
      </c>
      <c r="T15" s="10"/>
      <c r="U15" s="9"/>
      <c r="V15" s="10"/>
      <c r="W15" s="9"/>
      <c r="X15" s="10"/>
      <c r="Y15" s="9"/>
      <c r="Z15" s="8">
        <f>D15+F15+H15+J15+L15+P15+R15+T15+V15+X15+N15</f>
        <v>6562</v>
      </c>
      <c r="AA15" s="7">
        <f>E15+G15+I15+K15+M15+Q15+S15+U15+W15+Y15+O15</f>
        <v>6874</v>
      </c>
      <c r="AB15" s="10">
        <v>30</v>
      </c>
      <c r="AC15" s="9">
        <v>30</v>
      </c>
      <c r="AD15" s="10">
        <v>340</v>
      </c>
      <c r="AE15" s="9">
        <v>900</v>
      </c>
      <c r="AF15" s="10">
        <v>1010</v>
      </c>
      <c r="AG15" s="9">
        <v>1668</v>
      </c>
      <c r="AH15" s="10">
        <v>2631</v>
      </c>
      <c r="AI15" s="9">
        <v>2590</v>
      </c>
      <c r="AJ15" s="10"/>
      <c r="AK15" s="9"/>
      <c r="AL15" s="10"/>
      <c r="AM15" s="9"/>
      <c r="AN15" s="10"/>
      <c r="AO15" s="9"/>
      <c r="AP15" s="8">
        <f>Z15+AB15+AD15+AF15+AH15+AJ15+AL15+AN15</f>
        <v>10573</v>
      </c>
      <c r="AQ15" s="7">
        <f>AA15+AC15+AE15+AG15+AI15+AK15+AM15+AO15</f>
        <v>12062</v>
      </c>
      <c r="AR15" s="4" t="s">
        <v>93</v>
      </c>
    </row>
    <row r="16" spans="1:45" x14ac:dyDescent="0.3">
      <c r="A16" s="41" t="s">
        <v>356</v>
      </c>
      <c r="B16" s="41" t="s">
        <v>360</v>
      </c>
      <c r="C16" s="21" t="s">
        <v>85</v>
      </c>
      <c r="D16" s="29">
        <v>8696</v>
      </c>
      <c r="E16" s="9">
        <v>9269</v>
      </c>
      <c r="F16" s="10"/>
      <c r="G16" s="9"/>
      <c r="H16" s="10"/>
      <c r="I16" s="9"/>
      <c r="J16" s="10"/>
      <c r="K16" s="9"/>
      <c r="L16" s="10"/>
      <c r="M16" s="9"/>
      <c r="N16" s="10"/>
      <c r="O16" s="9"/>
      <c r="P16" s="10"/>
      <c r="Q16" s="9"/>
      <c r="R16" s="10"/>
      <c r="S16" s="9"/>
      <c r="T16" s="10"/>
      <c r="U16" s="9"/>
      <c r="V16" s="10"/>
      <c r="W16" s="9"/>
      <c r="X16" s="10"/>
      <c r="Y16" s="9"/>
      <c r="Z16" s="8">
        <f>D16+F16+H16+J16+L16+P16+R16+T16+V16+X16+N16</f>
        <v>8696</v>
      </c>
      <c r="AA16" s="7">
        <f>E16+G16+I16+K16+M16+Q16+S16+U16+W16+Y16+O16</f>
        <v>9269</v>
      </c>
      <c r="AB16" s="10"/>
      <c r="AC16" s="9"/>
      <c r="AD16" s="10"/>
      <c r="AE16" s="9"/>
      <c r="AF16" s="10"/>
      <c r="AG16" s="9"/>
      <c r="AH16" s="10"/>
      <c r="AI16" s="9"/>
      <c r="AJ16" s="10"/>
      <c r="AK16" s="9"/>
      <c r="AL16" s="10"/>
      <c r="AM16" s="9"/>
      <c r="AN16" s="10"/>
      <c r="AO16" s="9"/>
      <c r="AP16" s="8">
        <f>Z16+AB16+AD16+AF16+AH16+AJ16+AL16+AN16</f>
        <v>8696</v>
      </c>
      <c r="AQ16" s="7">
        <f>AA16+AC16+AE16+AG16+AI16+AK16+AM16+AO16</f>
        <v>9269</v>
      </c>
      <c r="AR16" s="4"/>
    </row>
    <row r="17" spans="1:44" x14ac:dyDescent="0.3">
      <c r="A17" s="41" t="s">
        <v>356</v>
      </c>
      <c r="B17" s="41" t="s">
        <v>359</v>
      </c>
      <c r="C17" s="21" t="s">
        <v>85</v>
      </c>
      <c r="D17" s="29">
        <v>4616</v>
      </c>
      <c r="E17" s="9">
        <v>5013</v>
      </c>
      <c r="F17" s="10"/>
      <c r="G17" s="9"/>
      <c r="H17" s="10"/>
      <c r="I17" s="9"/>
      <c r="J17" s="10"/>
      <c r="K17" s="9"/>
      <c r="L17" s="10"/>
      <c r="M17" s="9"/>
      <c r="N17" s="10"/>
      <c r="O17" s="9"/>
      <c r="P17" s="10"/>
      <c r="Q17" s="9"/>
      <c r="R17" s="10"/>
      <c r="S17" s="9"/>
      <c r="T17" s="10"/>
      <c r="U17" s="9"/>
      <c r="V17" s="10"/>
      <c r="W17" s="9"/>
      <c r="X17" s="10"/>
      <c r="Y17" s="9"/>
      <c r="Z17" s="8">
        <f>D17+F17+H17+J17+L17+P17+R17+T17+V17+X17+N17</f>
        <v>4616</v>
      </c>
      <c r="AA17" s="7">
        <f>E17+G17+I17+K17+M17+Q17+S17+U17+W17+Y17+O17</f>
        <v>5013</v>
      </c>
      <c r="AB17" s="10"/>
      <c r="AC17" s="9"/>
      <c r="AD17" s="10"/>
      <c r="AE17" s="9"/>
      <c r="AF17" s="10"/>
      <c r="AG17" s="9"/>
      <c r="AH17" s="10"/>
      <c r="AI17" s="9"/>
      <c r="AJ17" s="10"/>
      <c r="AK17" s="9"/>
      <c r="AL17" s="10"/>
      <c r="AM17" s="9"/>
      <c r="AN17" s="10"/>
      <c r="AO17" s="9"/>
      <c r="AP17" s="8">
        <f>Z17+AB17+AD17+AF17+AH17+AJ17+AL17+AN17</f>
        <v>4616</v>
      </c>
      <c r="AQ17" s="7">
        <f>AA17+AC17+AE17+AG17+AI17+AK17+AM17+AO17</f>
        <v>5013</v>
      </c>
      <c r="AR17" s="4"/>
    </row>
    <row r="18" spans="1:44" x14ac:dyDescent="0.3">
      <c r="A18" s="12" t="s">
        <v>356</v>
      </c>
      <c r="B18" s="12" t="s">
        <v>150</v>
      </c>
      <c r="C18" s="11" t="s">
        <v>85</v>
      </c>
      <c r="D18" s="10">
        <v>20698</v>
      </c>
      <c r="E18" s="9">
        <v>20793</v>
      </c>
      <c r="F18" s="10">
        <v>80</v>
      </c>
      <c r="G18" s="9">
        <v>72</v>
      </c>
      <c r="H18" s="10"/>
      <c r="I18" s="9"/>
      <c r="J18" s="10">
        <v>412</v>
      </c>
      <c r="K18" s="9">
        <v>350</v>
      </c>
      <c r="L18" s="10">
        <v>2700</v>
      </c>
      <c r="M18" s="9">
        <v>2700</v>
      </c>
      <c r="N18" s="10">
        <v>456</v>
      </c>
      <c r="O18" s="9">
        <v>420</v>
      </c>
      <c r="P18" s="10">
        <v>8470</v>
      </c>
      <c r="Q18" s="9">
        <v>8470</v>
      </c>
      <c r="R18" s="10">
        <v>800</v>
      </c>
      <c r="S18" s="9">
        <v>500</v>
      </c>
      <c r="T18" s="10"/>
      <c r="U18" s="9"/>
      <c r="V18" s="10"/>
      <c r="W18" s="9"/>
      <c r="X18" s="10"/>
      <c r="Y18" s="9"/>
      <c r="Z18" s="8">
        <f>D18+F18+H18+J18+L18+P18+R18+T18+V18+X18+N18</f>
        <v>33616</v>
      </c>
      <c r="AA18" s="7">
        <f>E18+G18+I18+K18+M18+Q18+S18+U18+W18+Y18+O18</f>
        <v>33305</v>
      </c>
      <c r="AB18" s="10"/>
      <c r="AC18" s="9"/>
      <c r="AD18" s="10">
        <v>5930</v>
      </c>
      <c r="AE18" s="9">
        <v>5365</v>
      </c>
      <c r="AF18" s="10">
        <v>4690</v>
      </c>
      <c r="AG18" s="9">
        <v>4480</v>
      </c>
      <c r="AH18" s="10"/>
      <c r="AI18" s="9"/>
      <c r="AJ18" s="10"/>
      <c r="AK18" s="9"/>
      <c r="AL18" s="10"/>
      <c r="AM18" s="9"/>
      <c r="AN18" s="10">
        <v>35</v>
      </c>
      <c r="AO18" s="9">
        <v>35</v>
      </c>
      <c r="AP18" s="8">
        <f>Z18+AB18+AD18+AF18+AH18+AJ18+AL18+AN18</f>
        <v>44271</v>
      </c>
      <c r="AQ18" s="7">
        <f>AA18+AC18+AE18+AG18+AI18+AK18+AM18+AO18</f>
        <v>43185</v>
      </c>
      <c r="AR18" s="4" t="s">
        <v>93</v>
      </c>
    </row>
    <row r="19" spans="1:44" x14ac:dyDescent="0.3">
      <c r="A19" s="12" t="s">
        <v>356</v>
      </c>
      <c r="B19" s="12" t="s">
        <v>326</v>
      </c>
      <c r="C19" s="11" t="s">
        <v>61</v>
      </c>
      <c r="D19" s="10">
        <v>6999</v>
      </c>
      <c r="E19" s="9">
        <v>7178</v>
      </c>
      <c r="F19" s="10">
        <v>0</v>
      </c>
      <c r="G19" s="9">
        <v>0</v>
      </c>
      <c r="H19" s="10"/>
      <c r="I19" s="9"/>
      <c r="J19" s="10"/>
      <c r="K19" s="9"/>
      <c r="L19" s="10"/>
      <c r="M19" s="9"/>
      <c r="N19" s="10"/>
      <c r="O19" s="9"/>
      <c r="P19" s="10"/>
      <c r="Q19" s="9"/>
      <c r="R19" s="10">
        <v>300</v>
      </c>
      <c r="S19" s="9">
        <v>220</v>
      </c>
      <c r="T19" s="10"/>
      <c r="U19" s="9"/>
      <c r="V19" s="10"/>
      <c r="W19" s="9"/>
      <c r="X19" s="10"/>
      <c r="Y19" s="9"/>
      <c r="Z19" s="8">
        <f>D19+F19+H19+J19+L19+P19+R19+T19+V19+X19+N19</f>
        <v>7299</v>
      </c>
      <c r="AA19" s="7">
        <f>E19+G19+I19+K19+M19+Q19+S19+U19+W19+Y19+O19</f>
        <v>7398</v>
      </c>
      <c r="AB19" s="10">
        <v>30</v>
      </c>
      <c r="AC19" s="9">
        <v>30</v>
      </c>
      <c r="AD19" s="10">
        <v>150</v>
      </c>
      <c r="AE19" s="9">
        <v>100</v>
      </c>
      <c r="AF19" s="10">
        <v>640</v>
      </c>
      <c r="AG19" s="9">
        <v>713</v>
      </c>
      <c r="AH19" s="10"/>
      <c r="AI19" s="9"/>
      <c r="AJ19" s="10"/>
      <c r="AK19" s="9"/>
      <c r="AL19" s="10"/>
      <c r="AM19" s="9"/>
      <c r="AN19" s="10"/>
      <c r="AO19" s="9"/>
      <c r="AP19" s="8">
        <f>Z19+AB19+AD19+AF19+AH19+AJ19+AL19+AN19</f>
        <v>8119</v>
      </c>
      <c r="AQ19" s="7">
        <f>AA19+AC19+AE19+AG19+AI19+AK19+AM19+AO19</f>
        <v>8241</v>
      </c>
      <c r="AR19" s="4" t="s">
        <v>12</v>
      </c>
    </row>
    <row r="20" spans="1:44" x14ac:dyDescent="0.3">
      <c r="A20" s="12" t="s">
        <v>356</v>
      </c>
      <c r="B20" s="12" t="s">
        <v>358</v>
      </c>
      <c r="C20" s="11" t="s">
        <v>13</v>
      </c>
      <c r="D20" s="10">
        <v>20520</v>
      </c>
      <c r="E20" s="9">
        <v>22098</v>
      </c>
      <c r="F20" s="10">
        <v>70</v>
      </c>
      <c r="G20" s="9">
        <v>70</v>
      </c>
      <c r="H20" s="10">
        <v>6325</v>
      </c>
      <c r="I20" s="9">
        <v>5995</v>
      </c>
      <c r="J20" s="10">
        <v>1310</v>
      </c>
      <c r="K20" s="9">
        <v>1610</v>
      </c>
      <c r="L20" s="10">
        <v>1630</v>
      </c>
      <c r="M20" s="9">
        <v>1900</v>
      </c>
      <c r="N20" s="10">
        <v>675</v>
      </c>
      <c r="O20" s="9">
        <v>670</v>
      </c>
      <c r="P20" s="10"/>
      <c r="Q20" s="9"/>
      <c r="R20" s="10">
        <v>150</v>
      </c>
      <c r="S20" s="9">
        <v>110</v>
      </c>
      <c r="T20" s="10">
        <v>5555</v>
      </c>
      <c r="U20" s="9">
        <v>5555</v>
      </c>
      <c r="V20" s="10"/>
      <c r="W20" s="9"/>
      <c r="X20" s="10"/>
      <c r="Y20" s="9"/>
      <c r="Z20" s="8">
        <f>D20+F20+H20+J20+L20+P20+R20+T20+V20+X20+N20</f>
        <v>36235</v>
      </c>
      <c r="AA20" s="7">
        <f>E20+G20+I20+K20+M20+Q20+S20+U20+W20+Y20+O20</f>
        <v>38008</v>
      </c>
      <c r="AB20" s="10"/>
      <c r="AC20" s="9"/>
      <c r="AD20" s="10">
        <v>2783</v>
      </c>
      <c r="AE20" s="9">
        <v>2316</v>
      </c>
      <c r="AF20" s="10">
        <v>2350</v>
      </c>
      <c r="AG20" s="9">
        <v>2100</v>
      </c>
      <c r="AH20" s="10"/>
      <c r="AI20" s="9"/>
      <c r="AJ20" s="10"/>
      <c r="AK20" s="9"/>
      <c r="AL20" s="10"/>
      <c r="AM20" s="9"/>
      <c r="AN20" s="10"/>
      <c r="AO20" s="9"/>
      <c r="AP20" s="8">
        <f>Z20+AB20+AD20+AF20+AH20+AJ20+AL20+AN20</f>
        <v>41368</v>
      </c>
      <c r="AQ20" s="7">
        <f>AA20+AC20+AE20+AG20+AI20+AK20+AM20+AO20</f>
        <v>42424</v>
      </c>
      <c r="AR20" s="4" t="s">
        <v>12</v>
      </c>
    </row>
    <row r="21" spans="1:44" ht="27" x14ac:dyDescent="0.3">
      <c r="A21" s="12" t="s">
        <v>356</v>
      </c>
      <c r="B21" s="12" t="s">
        <v>198</v>
      </c>
      <c r="C21" s="11" t="s">
        <v>13</v>
      </c>
      <c r="D21" s="10">
        <f>31807+620</f>
        <v>32427</v>
      </c>
      <c r="E21" s="9">
        <v>30828</v>
      </c>
      <c r="F21" s="10"/>
      <c r="G21" s="9"/>
      <c r="H21" s="10"/>
      <c r="I21" s="9"/>
      <c r="J21" s="10"/>
      <c r="K21" s="9"/>
      <c r="L21" s="10"/>
      <c r="M21" s="9"/>
      <c r="N21" s="10"/>
      <c r="O21" s="9"/>
      <c r="P21" s="10"/>
      <c r="Q21" s="9"/>
      <c r="R21" s="10"/>
      <c r="S21" s="9"/>
      <c r="T21" s="10"/>
      <c r="U21" s="9"/>
      <c r="V21" s="10"/>
      <c r="W21" s="9"/>
      <c r="X21" s="10"/>
      <c r="Y21" s="9"/>
      <c r="Z21" s="8">
        <f>D21+F21+H21+J21+L21+P21+R21+T21+V21+X21+N21</f>
        <v>32427</v>
      </c>
      <c r="AA21" s="7">
        <f>E21+G21+I21+K21+M21+Q21+S21+U21+W21+Y21+O21</f>
        <v>30828</v>
      </c>
      <c r="AB21" s="10"/>
      <c r="AC21" s="9"/>
      <c r="AD21" s="10"/>
      <c r="AE21" s="9"/>
      <c r="AF21" s="10"/>
      <c r="AG21" s="9"/>
      <c r="AH21" s="10"/>
      <c r="AI21" s="9"/>
      <c r="AJ21" s="10"/>
      <c r="AK21" s="9"/>
      <c r="AL21" s="10"/>
      <c r="AM21" s="9"/>
      <c r="AN21" s="10"/>
      <c r="AO21" s="9"/>
      <c r="AP21" s="8">
        <f>Z21+AB21+AD21+AF21+AH21+AJ21+AL21+AN21</f>
        <v>32427</v>
      </c>
      <c r="AQ21" s="7">
        <f>AA21+AC21+AE21+AG21+AI21+AK21+AM21+AO21</f>
        <v>30828</v>
      </c>
      <c r="AR21" s="4" t="s">
        <v>12</v>
      </c>
    </row>
    <row r="22" spans="1:44" ht="27" x14ac:dyDescent="0.3">
      <c r="A22" s="12" t="s">
        <v>356</v>
      </c>
      <c r="B22" s="12" t="s">
        <v>189</v>
      </c>
      <c r="C22" s="11" t="s">
        <v>13</v>
      </c>
      <c r="D22" s="29">
        <v>8384</v>
      </c>
      <c r="E22" s="9">
        <v>11240</v>
      </c>
      <c r="F22" s="10"/>
      <c r="G22" s="9"/>
      <c r="H22" s="10"/>
      <c r="I22" s="9"/>
      <c r="J22" s="10"/>
      <c r="K22" s="9"/>
      <c r="L22" s="10"/>
      <c r="M22" s="9"/>
      <c r="N22" s="10"/>
      <c r="O22" s="9"/>
      <c r="P22" s="10"/>
      <c r="Q22" s="9"/>
      <c r="R22" s="10"/>
      <c r="S22" s="9"/>
      <c r="T22" s="10"/>
      <c r="U22" s="9"/>
      <c r="V22" s="10"/>
      <c r="W22" s="9"/>
      <c r="X22" s="10"/>
      <c r="Y22" s="9"/>
      <c r="Z22" s="8">
        <f>D22+F22+H22+J22+L22+P22+R22+T22+V22+X22+N22</f>
        <v>8384</v>
      </c>
      <c r="AA22" s="7">
        <f>E22+G22+I22+K22+M22+Q22+S22+U22+W22+Y22+O22</f>
        <v>11240</v>
      </c>
      <c r="AB22" s="10"/>
      <c r="AC22" s="9"/>
      <c r="AD22" s="10"/>
      <c r="AE22" s="9"/>
      <c r="AF22" s="10"/>
      <c r="AG22" s="9"/>
      <c r="AH22" s="10"/>
      <c r="AI22" s="9"/>
      <c r="AJ22" s="10"/>
      <c r="AK22" s="9"/>
      <c r="AL22" s="10"/>
      <c r="AM22" s="9"/>
      <c r="AN22" s="10"/>
      <c r="AO22" s="9"/>
      <c r="AP22" s="8">
        <f>Z22+AB22+AD22+AF22+AH22+AJ22+AL22+AN22</f>
        <v>8384</v>
      </c>
      <c r="AQ22" s="7">
        <f>AA22+AC22+AE22+AG22+AI22+AK22+AM22+AO22</f>
        <v>11240</v>
      </c>
      <c r="AR22" s="4" t="s">
        <v>12</v>
      </c>
    </row>
    <row r="23" spans="1:44" x14ac:dyDescent="0.3">
      <c r="A23" s="12" t="s">
        <v>356</v>
      </c>
      <c r="B23" s="12" t="s">
        <v>197</v>
      </c>
      <c r="C23" s="11" t="s">
        <v>79</v>
      </c>
      <c r="D23" s="10">
        <v>36348</v>
      </c>
      <c r="E23" s="9">
        <v>39316</v>
      </c>
      <c r="F23" s="10">
        <v>1630</v>
      </c>
      <c r="G23" s="9">
        <v>1630</v>
      </c>
      <c r="H23" s="10">
        <v>21080</v>
      </c>
      <c r="I23" s="9">
        <v>19845</v>
      </c>
      <c r="J23" s="10">
        <v>2320</v>
      </c>
      <c r="K23" s="9">
        <v>2125</v>
      </c>
      <c r="L23" s="10">
        <v>9500</v>
      </c>
      <c r="M23" s="9">
        <v>9615</v>
      </c>
      <c r="N23" s="10">
        <v>1035</v>
      </c>
      <c r="O23" s="9">
        <v>1060</v>
      </c>
      <c r="P23" s="10"/>
      <c r="Q23" s="9"/>
      <c r="R23" s="10">
        <v>400</v>
      </c>
      <c r="S23" s="9">
        <v>400</v>
      </c>
      <c r="T23" s="10">
        <v>2515</v>
      </c>
      <c r="U23" s="9">
        <v>2638</v>
      </c>
      <c r="V23" s="10"/>
      <c r="W23" s="9"/>
      <c r="X23" s="10"/>
      <c r="Y23" s="9"/>
      <c r="Z23" s="8">
        <f>D23+F23+H23+J23+L23+P23+R23+T23+V23+X23+N23</f>
        <v>74828</v>
      </c>
      <c r="AA23" s="7">
        <f>E23+G23+I23+K23+M23+Q23+S23+U23+W23+Y23+O23</f>
        <v>76629</v>
      </c>
      <c r="AB23" s="10">
        <v>60</v>
      </c>
      <c r="AC23" s="9">
        <v>60</v>
      </c>
      <c r="AD23" s="10">
        <v>6040</v>
      </c>
      <c r="AE23" s="9">
        <v>5730</v>
      </c>
      <c r="AF23" s="38">
        <v>5660</v>
      </c>
      <c r="AG23" s="9">
        <v>5010</v>
      </c>
      <c r="AH23" s="10"/>
      <c r="AI23" s="9"/>
      <c r="AJ23" s="10"/>
      <c r="AK23" s="9"/>
      <c r="AL23" s="10"/>
      <c r="AM23" s="9"/>
      <c r="AN23" s="10"/>
      <c r="AO23" s="9"/>
      <c r="AP23" s="8">
        <f>Z23+AB23+AD23+AF23+AH23+AJ23+AL23+AN23</f>
        <v>86588</v>
      </c>
      <c r="AQ23" s="7">
        <f>AA23+AC23+AE23+AG23+AI23+AK23+AM23+AO23</f>
        <v>87429</v>
      </c>
      <c r="AR23" s="4" t="s">
        <v>12</v>
      </c>
    </row>
    <row r="24" spans="1:44" ht="27" x14ac:dyDescent="0.3">
      <c r="A24" s="12" t="s">
        <v>356</v>
      </c>
      <c r="B24" s="12" t="s">
        <v>196</v>
      </c>
      <c r="C24" s="11" t="s">
        <v>79</v>
      </c>
      <c r="D24" s="10">
        <f>7654+100</f>
        <v>7754</v>
      </c>
      <c r="E24" s="9">
        <v>15295</v>
      </c>
      <c r="F24" s="10"/>
      <c r="G24" s="9"/>
      <c r="H24" s="10"/>
      <c r="I24" s="9"/>
      <c r="J24" s="10"/>
      <c r="K24" s="9"/>
      <c r="L24" s="10"/>
      <c r="M24" s="9"/>
      <c r="N24" s="10"/>
      <c r="O24" s="9"/>
      <c r="P24" s="10"/>
      <c r="Q24" s="9"/>
      <c r="R24" s="10"/>
      <c r="S24" s="9"/>
      <c r="T24" s="10"/>
      <c r="U24" s="9"/>
      <c r="V24" s="10"/>
      <c r="W24" s="9"/>
      <c r="X24" s="10"/>
      <c r="Y24" s="9"/>
      <c r="Z24" s="8">
        <f>D24+F24+H24+J24+L24+P24+R24+T24+V24+X24+N24</f>
        <v>7754</v>
      </c>
      <c r="AA24" s="7">
        <f>E24+G24+I24+K24+M24+Q24+S24+U24+W24+Y24+O24</f>
        <v>15295</v>
      </c>
      <c r="AB24" s="10"/>
      <c r="AC24" s="9"/>
      <c r="AD24" s="10"/>
      <c r="AE24" s="9"/>
      <c r="AF24" s="10"/>
      <c r="AG24" s="9"/>
      <c r="AH24" s="10"/>
      <c r="AI24" s="9"/>
      <c r="AJ24" s="10"/>
      <c r="AK24" s="9"/>
      <c r="AL24" s="10"/>
      <c r="AM24" s="9"/>
      <c r="AN24" s="10"/>
      <c r="AO24" s="9"/>
      <c r="AP24" s="8">
        <f>Z24+AB24+AD24+AF24+AH24+AJ24+AL24+AN24</f>
        <v>7754</v>
      </c>
      <c r="AQ24" s="7">
        <f>AA24+AC24+AE24+AG24+AI24+AK24+AM24+AO24</f>
        <v>15295</v>
      </c>
      <c r="AR24" s="4" t="s">
        <v>12</v>
      </c>
    </row>
    <row r="25" spans="1:44" ht="27" x14ac:dyDescent="0.3">
      <c r="A25" s="12" t="s">
        <v>356</v>
      </c>
      <c r="B25" s="12" t="s">
        <v>195</v>
      </c>
      <c r="C25" s="11" t="s">
        <v>79</v>
      </c>
      <c r="D25" s="10"/>
      <c r="E25" s="9"/>
      <c r="F25" s="10"/>
      <c r="G25" s="9"/>
      <c r="H25" s="10"/>
      <c r="I25" s="9"/>
      <c r="J25" s="10"/>
      <c r="K25" s="9"/>
      <c r="L25" s="10"/>
      <c r="M25" s="9"/>
      <c r="N25" s="10"/>
      <c r="O25" s="9"/>
      <c r="P25" s="10"/>
      <c r="Q25" s="9"/>
      <c r="R25" s="10"/>
      <c r="S25" s="9"/>
      <c r="T25" s="10">
        <v>1840</v>
      </c>
      <c r="U25" s="9">
        <v>1568</v>
      </c>
      <c r="V25" s="10"/>
      <c r="W25" s="9"/>
      <c r="X25" s="10"/>
      <c r="Y25" s="9"/>
      <c r="Z25" s="8">
        <f>D25+F25+H25+J25+L25+P25+R25+T25+V25+X25+N25</f>
        <v>1840</v>
      </c>
      <c r="AA25" s="7">
        <f>E25+G25+I25+K25+M25+Q25+S25+U25+W25+Y25+O25</f>
        <v>1568</v>
      </c>
      <c r="AB25" s="10"/>
      <c r="AC25" s="9"/>
      <c r="AD25" s="10"/>
      <c r="AE25" s="9"/>
      <c r="AF25" s="10"/>
      <c r="AG25" s="9"/>
      <c r="AH25" s="10"/>
      <c r="AI25" s="9"/>
      <c r="AJ25" s="10"/>
      <c r="AK25" s="9"/>
      <c r="AL25" s="10"/>
      <c r="AM25" s="9"/>
      <c r="AN25" s="10"/>
      <c r="AO25" s="9"/>
      <c r="AP25" s="8">
        <f>Z25+AB25+AD25+AF25+AH25+AJ25+AL25+AN25</f>
        <v>1840</v>
      </c>
      <c r="AQ25" s="7">
        <f>AA25+AC25+AE25+AG25+AI25+AK25+AM25+AO25</f>
        <v>1568</v>
      </c>
      <c r="AR25" s="4" t="s">
        <v>12</v>
      </c>
    </row>
    <row r="26" spans="1:44" ht="27" x14ac:dyDescent="0.3">
      <c r="A26" s="12" t="s">
        <v>356</v>
      </c>
      <c r="B26" s="12" t="s">
        <v>194</v>
      </c>
      <c r="C26" s="11" t="s">
        <v>79</v>
      </c>
      <c r="D26" s="10"/>
      <c r="E26" s="9"/>
      <c r="F26" s="10"/>
      <c r="G26" s="9"/>
      <c r="H26" s="10"/>
      <c r="I26" s="9"/>
      <c r="J26" s="10"/>
      <c r="K26" s="9"/>
      <c r="L26" s="10"/>
      <c r="M26" s="9"/>
      <c r="N26" s="10"/>
      <c r="O26" s="9"/>
      <c r="P26" s="10"/>
      <c r="Q26" s="9"/>
      <c r="R26" s="10"/>
      <c r="S26" s="9"/>
      <c r="T26" s="10">
        <v>1840</v>
      </c>
      <c r="U26" s="9">
        <v>1568</v>
      </c>
      <c r="V26" s="10"/>
      <c r="W26" s="9"/>
      <c r="X26" s="10"/>
      <c r="Y26" s="9"/>
      <c r="Z26" s="8">
        <f>D26+F26+H26+J26+L26+P26+R26+T26+V26+X26+N26</f>
        <v>1840</v>
      </c>
      <c r="AA26" s="7">
        <f>E26+G26+I26+K26+M26+Q26+S26+U26+W26+Y26+O26</f>
        <v>1568</v>
      </c>
      <c r="AB26" s="10"/>
      <c r="AC26" s="9"/>
      <c r="AD26" s="10"/>
      <c r="AE26" s="9"/>
      <c r="AF26" s="10"/>
      <c r="AG26" s="9"/>
      <c r="AH26" s="10"/>
      <c r="AI26" s="9"/>
      <c r="AJ26" s="10"/>
      <c r="AK26" s="9"/>
      <c r="AL26" s="10"/>
      <c r="AM26" s="9"/>
      <c r="AN26" s="10"/>
      <c r="AO26" s="9"/>
      <c r="AP26" s="8">
        <f>Z26+AB26+AD26+AF26+AH26+AJ26+AL26+AN26</f>
        <v>1840</v>
      </c>
      <c r="AQ26" s="7">
        <f>AA26+AC26+AE26+AG26+AI26+AK26+AM26+AO26</f>
        <v>1568</v>
      </c>
      <c r="AR26" s="4" t="s">
        <v>12</v>
      </c>
    </row>
    <row r="27" spans="1:44" x14ac:dyDescent="0.3">
      <c r="A27" s="12" t="s">
        <v>356</v>
      </c>
      <c r="B27" s="12" t="s">
        <v>193</v>
      </c>
      <c r="C27" s="11" t="s">
        <v>79</v>
      </c>
      <c r="D27" s="10"/>
      <c r="E27" s="9"/>
      <c r="F27" s="10"/>
      <c r="G27" s="9"/>
      <c r="H27" s="10"/>
      <c r="I27" s="9"/>
      <c r="J27" s="10"/>
      <c r="K27" s="9"/>
      <c r="L27" s="10"/>
      <c r="M27" s="9"/>
      <c r="N27" s="10"/>
      <c r="O27" s="9"/>
      <c r="P27" s="10"/>
      <c r="Q27" s="9"/>
      <c r="R27" s="10"/>
      <c r="S27" s="9"/>
      <c r="T27" s="10">
        <v>2870</v>
      </c>
      <c r="U27" s="9">
        <v>2950</v>
      </c>
      <c r="V27" s="10"/>
      <c r="W27" s="9"/>
      <c r="X27" s="10"/>
      <c r="Y27" s="9"/>
      <c r="Z27" s="8">
        <f>D27+F27+H27+J27+L27+P27+R27+T27+V27+X27+N27</f>
        <v>2870</v>
      </c>
      <c r="AA27" s="7">
        <f>E27+G27+I27+K27+M27+Q27+S27+U27+W27+Y27+O27</f>
        <v>2950</v>
      </c>
      <c r="AB27" s="10"/>
      <c r="AC27" s="9"/>
      <c r="AD27" s="10"/>
      <c r="AE27" s="9"/>
      <c r="AF27" s="10"/>
      <c r="AG27" s="9"/>
      <c r="AH27" s="10"/>
      <c r="AI27" s="9"/>
      <c r="AJ27" s="10"/>
      <c r="AK27" s="9"/>
      <c r="AL27" s="10"/>
      <c r="AM27" s="9"/>
      <c r="AN27" s="10"/>
      <c r="AO27" s="9"/>
      <c r="AP27" s="8">
        <f>Z27+AB27+AD27+AF27+AH27+AJ27+AL27+AN27</f>
        <v>2870</v>
      </c>
      <c r="AQ27" s="7">
        <f>AA27+AC27+AE27+AG27+AI27+AK27+AM27+AO27</f>
        <v>2950</v>
      </c>
      <c r="AR27" s="4" t="s">
        <v>12</v>
      </c>
    </row>
    <row r="28" spans="1:44" x14ac:dyDescent="0.3">
      <c r="A28" s="12" t="s">
        <v>356</v>
      </c>
      <c r="B28" s="12" t="s">
        <v>191</v>
      </c>
      <c r="C28" s="11" t="s">
        <v>79</v>
      </c>
      <c r="D28" s="29">
        <v>70928</v>
      </c>
      <c r="E28" s="9">
        <v>73280</v>
      </c>
      <c r="F28" s="10"/>
      <c r="G28" s="9"/>
      <c r="H28" s="10"/>
      <c r="I28" s="9"/>
      <c r="J28" s="10"/>
      <c r="K28" s="9"/>
      <c r="L28" s="10"/>
      <c r="M28" s="9"/>
      <c r="N28" s="10"/>
      <c r="O28" s="9"/>
      <c r="P28" s="10"/>
      <c r="Q28" s="9"/>
      <c r="R28" s="10"/>
      <c r="S28" s="9"/>
      <c r="T28" s="10"/>
      <c r="U28" s="9"/>
      <c r="V28" s="10"/>
      <c r="W28" s="9"/>
      <c r="X28" s="10"/>
      <c r="Y28" s="9"/>
      <c r="Z28" s="8">
        <f>D28+F28+H28+J28+L28+P28+R28+T28+V28+X28+N28</f>
        <v>70928</v>
      </c>
      <c r="AA28" s="7">
        <f>E28+G28+I28+K28+M28+Q28+S28+U28+W28+Y28+O28</f>
        <v>73280</v>
      </c>
      <c r="AB28" s="10"/>
      <c r="AC28" s="9"/>
      <c r="AD28" s="10"/>
      <c r="AE28" s="9"/>
      <c r="AF28" s="10"/>
      <c r="AG28" s="9"/>
      <c r="AH28" s="10"/>
      <c r="AI28" s="9"/>
      <c r="AJ28" s="10"/>
      <c r="AK28" s="9"/>
      <c r="AL28" s="10"/>
      <c r="AM28" s="9"/>
      <c r="AN28" s="10"/>
      <c r="AO28" s="9"/>
      <c r="AP28" s="8">
        <f>Z28+AB28+AD28+AF28+AH28+AJ28+AL28+AN28</f>
        <v>70928</v>
      </c>
      <c r="AQ28" s="7">
        <f>AA28+AC28+AE28+AG28+AI28+AK28+AM28+AO28</f>
        <v>73280</v>
      </c>
      <c r="AR28" s="4" t="s">
        <v>12</v>
      </c>
    </row>
    <row r="29" spans="1:44" ht="27" x14ac:dyDescent="0.3">
      <c r="A29" s="12" t="s">
        <v>356</v>
      </c>
      <c r="B29" s="12" t="s">
        <v>190</v>
      </c>
      <c r="C29" s="11" t="s">
        <v>152</v>
      </c>
      <c r="D29" s="29">
        <v>3568</v>
      </c>
      <c r="E29" s="9">
        <v>3460</v>
      </c>
      <c r="F29" s="10"/>
      <c r="G29" s="9"/>
      <c r="H29" s="10"/>
      <c r="I29" s="9"/>
      <c r="J29" s="10"/>
      <c r="K29" s="9"/>
      <c r="L29" s="10"/>
      <c r="M29" s="9"/>
      <c r="N29" s="10"/>
      <c r="O29" s="9"/>
      <c r="P29" s="10"/>
      <c r="Q29" s="9"/>
      <c r="R29" s="10"/>
      <c r="S29" s="9"/>
      <c r="T29" s="10"/>
      <c r="U29" s="9"/>
      <c r="V29" s="10"/>
      <c r="W29" s="9"/>
      <c r="X29" s="10"/>
      <c r="Y29" s="9"/>
      <c r="Z29" s="8">
        <f>D29+F29+H29+J29+L29+P29+R29+T29+V29+X29+N29</f>
        <v>3568</v>
      </c>
      <c r="AA29" s="7">
        <f>E29+G29+I29+K29+M29+Q29+S29+U29+W29+Y29+O29</f>
        <v>3460</v>
      </c>
      <c r="AB29" s="10"/>
      <c r="AC29" s="9"/>
      <c r="AD29" s="10"/>
      <c r="AE29" s="9"/>
      <c r="AF29" s="10"/>
      <c r="AG29" s="9"/>
      <c r="AH29" s="10"/>
      <c r="AI29" s="9"/>
      <c r="AJ29" s="10"/>
      <c r="AK29" s="9"/>
      <c r="AL29" s="10"/>
      <c r="AM29" s="9"/>
      <c r="AN29" s="10"/>
      <c r="AO29" s="9"/>
      <c r="AP29" s="8">
        <f>Z29+AB29+AD29+AF29+AH29+AJ29+AL29+AN29</f>
        <v>3568</v>
      </c>
      <c r="AQ29" s="7">
        <f>AA29+AC29+AE29+AG29+AI29+AK29+AM29+AO29</f>
        <v>3460</v>
      </c>
      <c r="AR29" s="4" t="s">
        <v>357</v>
      </c>
    </row>
    <row r="30" spans="1:44" ht="28.5" customHeight="1" x14ac:dyDescent="0.3">
      <c r="A30" s="12" t="s">
        <v>356</v>
      </c>
      <c r="B30" s="12" t="s">
        <v>240</v>
      </c>
      <c r="C30" s="11" t="s">
        <v>75</v>
      </c>
      <c r="D30" s="10"/>
      <c r="E30" s="9"/>
      <c r="F30" s="10"/>
      <c r="G30" s="9"/>
      <c r="H30" s="10"/>
      <c r="I30" s="9"/>
      <c r="J30" s="10"/>
      <c r="K30" s="9"/>
      <c r="L30" s="10"/>
      <c r="M30" s="9"/>
      <c r="N30" s="10"/>
      <c r="O30" s="9"/>
      <c r="P30" s="10"/>
      <c r="Q30" s="9"/>
      <c r="R30" s="10"/>
      <c r="S30" s="9"/>
      <c r="T30" s="10"/>
      <c r="U30" s="9"/>
      <c r="V30" s="10">
        <v>5500</v>
      </c>
      <c r="W30" s="9">
        <v>3240</v>
      </c>
      <c r="X30" s="10"/>
      <c r="Y30" s="9"/>
      <c r="Z30" s="8">
        <f>D30+F30+H30+J30+L30+P30+R30+T30+V30+X30+N30</f>
        <v>5500</v>
      </c>
      <c r="AA30" s="7">
        <f>E30+G30+I30+K30+M30+Q30+S30+U30+W30+Y30+O30</f>
        <v>3240</v>
      </c>
      <c r="AB30" s="10"/>
      <c r="AC30" s="9"/>
      <c r="AD30" s="10"/>
      <c r="AE30" s="9"/>
      <c r="AF30" s="10"/>
      <c r="AG30" s="9"/>
      <c r="AH30" s="10"/>
      <c r="AI30" s="9"/>
      <c r="AJ30" s="10"/>
      <c r="AK30" s="9"/>
      <c r="AL30" s="10"/>
      <c r="AM30" s="9"/>
      <c r="AN30" s="10"/>
      <c r="AO30" s="9"/>
      <c r="AP30" s="8">
        <f>Z30+AB30+AD30+AF30+AH30+AJ30+AL30+AN30</f>
        <v>5500</v>
      </c>
      <c r="AQ30" s="7">
        <f>AA30+AC30+AE30+AG30+AI30+AK30+AM30+AO30</f>
        <v>3240</v>
      </c>
      <c r="AR30" s="4" t="s">
        <v>12</v>
      </c>
    </row>
    <row r="31" spans="1:44" x14ac:dyDescent="0.3">
      <c r="A31" s="12" t="s">
        <v>356</v>
      </c>
      <c r="B31" s="12" t="s">
        <v>125</v>
      </c>
      <c r="C31" s="11" t="s">
        <v>75</v>
      </c>
      <c r="D31" s="10"/>
      <c r="E31" s="9"/>
      <c r="F31" s="10"/>
      <c r="G31" s="9"/>
      <c r="H31" s="10"/>
      <c r="I31" s="9"/>
      <c r="J31" s="10"/>
      <c r="K31" s="9"/>
      <c r="L31" s="10"/>
      <c r="M31" s="9"/>
      <c r="N31" s="10"/>
      <c r="O31" s="9"/>
      <c r="P31" s="10"/>
      <c r="Q31" s="9"/>
      <c r="R31" s="10">
        <v>6570</v>
      </c>
      <c r="S31" s="9">
        <v>6210</v>
      </c>
      <c r="T31" s="10"/>
      <c r="U31" s="9"/>
      <c r="V31" s="10">
        <v>3000</v>
      </c>
      <c r="W31" s="9">
        <v>1350</v>
      </c>
      <c r="X31" s="10"/>
      <c r="Y31" s="9"/>
      <c r="Z31" s="8">
        <f>D31+F31+H31+J31+L31+P31+R31+T31+V31+X31+N31</f>
        <v>9570</v>
      </c>
      <c r="AA31" s="7">
        <f>E31+G31+I31+K31+M31+Q31+S31+U31+W31+Y31+O31</f>
        <v>7560</v>
      </c>
      <c r="AB31" s="10"/>
      <c r="AC31" s="9"/>
      <c r="AD31" s="10">
        <v>2800</v>
      </c>
      <c r="AE31" s="9">
        <v>3645</v>
      </c>
      <c r="AF31" s="10"/>
      <c r="AG31" s="9">
        <v>80</v>
      </c>
      <c r="AH31" s="10"/>
      <c r="AI31" s="9"/>
      <c r="AJ31" s="10"/>
      <c r="AK31" s="9"/>
      <c r="AL31" s="10"/>
      <c r="AM31" s="9"/>
      <c r="AN31" s="10"/>
      <c r="AO31" s="9"/>
      <c r="AP31" s="8">
        <f>Z31+AB31+AD31+AF31+AH31+AJ31+AL31+AN31</f>
        <v>12370</v>
      </c>
      <c r="AQ31" s="7">
        <f>AA31+AC31+AE31+AG31+AI31+AK31+AM31+AO31</f>
        <v>11285</v>
      </c>
      <c r="AR31" s="4" t="s">
        <v>12</v>
      </c>
    </row>
    <row r="32" spans="1:44" x14ac:dyDescent="0.3">
      <c r="A32" s="12" t="s">
        <v>356</v>
      </c>
      <c r="B32" s="12" t="s">
        <v>104</v>
      </c>
      <c r="C32" s="11" t="s">
        <v>103</v>
      </c>
      <c r="D32" s="10"/>
      <c r="E32" s="9"/>
      <c r="F32" s="10"/>
      <c r="G32" s="9"/>
      <c r="H32" s="10"/>
      <c r="I32" s="9"/>
      <c r="J32" s="10"/>
      <c r="K32" s="9"/>
      <c r="L32" s="10"/>
      <c r="M32" s="9"/>
      <c r="N32" s="10"/>
      <c r="O32" s="9"/>
      <c r="P32" s="10"/>
      <c r="Q32" s="9"/>
      <c r="R32" s="10">
        <v>240</v>
      </c>
      <c r="S32" s="9">
        <v>240</v>
      </c>
      <c r="T32" s="10"/>
      <c r="U32" s="9"/>
      <c r="V32" s="10"/>
      <c r="W32" s="9"/>
      <c r="X32" s="10"/>
      <c r="Y32" s="9"/>
      <c r="Z32" s="8">
        <f>D32+F32+H32+J32+L32+P32+R32+T32+V32+X32+N32</f>
        <v>240</v>
      </c>
      <c r="AA32" s="7">
        <f>E32+G32+I32+K32+M32+Q32+S32+U32+W32+Y32+O32</f>
        <v>240</v>
      </c>
      <c r="AB32" s="10"/>
      <c r="AC32" s="9"/>
      <c r="AD32" s="10">
        <v>65</v>
      </c>
      <c r="AE32" s="9">
        <v>0</v>
      </c>
      <c r="AF32" s="10">
        <v>55</v>
      </c>
      <c r="AG32" s="9">
        <v>100</v>
      </c>
      <c r="AH32" s="10"/>
      <c r="AI32" s="9"/>
      <c r="AJ32" s="10"/>
      <c r="AK32" s="9"/>
      <c r="AL32" s="10"/>
      <c r="AM32" s="9"/>
      <c r="AN32" s="10"/>
      <c r="AO32" s="9"/>
      <c r="AP32" s="8">
        <f>Z32+AB32+AD32+AF32+AH32+AJ32+AL32+AN32</f>
        <v>360</v>
      </c>
      <c r="AQ32" s="7">
        <f>AA32+AC32+AE32+AG32+AI32+AK32+AM32+AO32</f>
        <v>340</v>
      </c>
      <c r="AR32" s="4" t="s">
        <v>110</v>
      </c>
    </row>
    <row r="33" spans="1:44" ht="28.8" x14ac:dyDescent="0.3">
      <c r="A33" s="12" t="s">
        <v>356</v>
      </c>
      <c r="B33" s="12" t="s">
        <v>50</v>
      </c>
      <c r="C33" s="11" t="s">
        <v>49</v>
      </c>
      <c r="D33" s="10"/>
      <c r="E33" s="9"/>
      <c r="F33" s="10"/>
      <c r="G33" s="9"/>
      <c r="H33" s="10"/>
      <c r="I33" s="9"/>
      <c r="J33" s="10"/>
      <c r="K33" s="9"/>
      <c r="L33" s="10"/>
      <c r="M33" s="9"/>
      <c r="N33" s="10"/>
      <c r="O33" s="9"/>
      <c r="P33" s="10"/>
      <c r="Q33" s="9"/>
      <c r="R33" s="10"/>
      <c r="S33" s="9"/>
      <c r="T33" s="10"/>
      <c r="U33" s="9"/>
      <c r="V33" s="10"/>
      <c r="W33" s="9"/>
      <c r="X33" s="10"/>
      <c r="Y33" s="9"/>
      <c r="Z33" s="8">
        <f>D33+F33+H33+J33+L33+P33+R33+T33+V33+X33+N33</f>
        <v>0</v>
      </c>
      <c r="AA33" s="7">
        <f>E33+G33+I33+K33+M33+Q33+S33+U33+W33+Y33+O33</f>
        <v>0</v>
      </c>
      <c r="AB33" s="10"/>
      <c r="AC33" s="9"/>
      <c r="AD33" s="10"/>
      <c r="AE33" s="9"/>
      <c r="AF33" s="10"/>
      <c r="AG33" s="9"/>
      <c r="AH33" s="10"/>
      <c r="AI33" s="9"/>
      <c r="AJ33" s="10"/>
      <c r="AK33" s="9"/>
      <c r="AL33" s="10">
        <v>13828</v>
      </c>
      <c r="AM33" s="9">
        <v>13828</v>
      </c>
      <c r="AN33" s="10"/>
      <c r="AO33" s="9"/>
      <c r="AP33" s="8">
        <f>Z33+AB33+AD33+AF33+AH33+AJ33+AL33+AN33</f>
        <v>13828</v>
      </c>
      <c r="AQ33" s="7">
        <f>AA33+AC33+AE33+AG33+AI33+AK33+AM33+AO33</f>
        <v>13828</v>
      </c>
      <c r="AR33" s="4" t="s">
        <v>48</v>
      </c>
    </row>
    <row r="34" spans="1:44" ht="28.8" x14ac:dyDescent="0.3">
      <c r="A34" s="12" t="s">
        <v>356</v>
      </c>
      <c r="B34" s="12" t="s">
        <v>231</v>
      </c>
      <c r="C34" s="11" t="s">
        <v>51</v>
      </c>
      <c r="D34" s="10"/>
      <c r="E34" s="9"/>
      <c r="F34" s="10"/>
      <c r="G34" s="9"/>
      <c r="H34" s="10"/>
      <c r="I34" s="9"/>
      <c r="J34" s="10"/>
      <c r="K34" s="9"/>
      <c r="L34" s="10"/>
      <c r="M34" s="9"/>
      <c r="N34" s="10"/>
      <c r="O34" s="9"/>
      <c r="P34" s="10"/>
      <c r="Q34" s="9"/>
      <c r="R34" s="10">
        <v>1700</v>
      </c>
      <c r="S34" s="9">
        <v>2000</v>
      </c>
      <c r="T34" s="10"/>
      <c r="U34" s="9"/>
      <c r="V34" s="10"/>
      <c r="W34" s="9"/>
      <c r="X34" s="10"/>
      <c r="Y34" s="9"/>
      <c r="Z34" s="8">
        <f>D34+F34+H34+J34+L34+P34+R34+T34+V34+X34+N34</f>
        <v>1700</v>
      </c>
      <c r="AA34" s="7">
        <f>E34+G34+I34+K34+M34+Q34+S34+U34+W34+Y34+O34</f>
        <v>2000</v>
      </c>
      <c r="AB34" s="10"/>
      <c r="AC34" s="9"/>
      <c r="AD34" s="10"/>
      <c r="AE34" s="9"/>
      <c r="AF34" s="10">
        <v>85</v>
      </c>
      <c r="AG34" s="9">
        <v>80</v>
      </c>
      <c r="AH34" s="10"/>
      <c r="AI34" s="9"/>
      <c r="AJ34" s="10"/>
      <c r="AK34" s="9"/>
      <c r="AL34" s="10"/>
      <c r="AM34" s="9"/>
      <c r="AN34" s="10"/>
      <c r="AO34" s="9"/>
      <c r="AP34" s="8">
        <f>Z34+AB34+AD34+AF34+AH34+AJ34+AL34+AN34</f>
        <v>1785</v>
      </c>
      <c r="AQ34" s="7">
        <f>AA34+AC34+AE34+AG34+AI34+AK34+AM34+AO34</f>
        <v>2080</v>
      </c>
      <c r="AR34" s="4" t="s">
        <v>48</v>
      </c>
    </row>
    <row r="35" spans="1:44" x14ac:dyDescent="0.3">
      <c r="A35" s="12" t="s">
        <v>356</v>
      </c>
      <c r="B35" s="12" t="s">
        <v>7</v>
      </c>
      <c r="C35" s="11"/>
      <c r="D35" s="10">
        <v>7248</v>
      </c>
      <c r="E35" s="9">
        <v>7558</v>
      </c>
      <c r="F35" s="10"/>
      <c r="G35" s="9"/>
      <c r="H35" s="10"/>
      <c r="I35" s="9"/>
      <c r="J35" s="10"/>
      <c r="K35" s="9"/>
      <c r="L35" s="10"/>
      <c r="M35" s="9"/>
      <c r="N35" s="10"/>
      <c r="O35" s="9"/>
      <c r="P35" s="10"/>
      <c r="Q35" s="9"/>
      <c r="R35" s="10"/>
      <c r="S35" s="9"/>
      <c r="T35" s="10"/>
      <c r="U35" s="9"/>
      <c r="V35" s="10"/>
      <c r="W35" s="9"/>
      <c r="X35" s="10"/>
      <c r="Y35" s="9"/>
      <c r="Z35" s="8">
        <f>D35+F35+H35+J35+L35+P35+R35+T35+V35+X35+N35</f>
        <v>7248</v>
      </c>
      <c r="AA35" s="7">
        <f>E35+G35+I35+K35+M35+Q35+S35+U35+W35+Y35+O35</f>
        <v>7558</v>
      </c>
      <c r="AB35" s="10"/>
      <c r="AC35" s="9"/>
      <c r="AD35" s="10"/>
      <c r="AE35" s="9"/>
      <c r="AF35" s="10"/>
      <c r="AG35" s="9"/>
      <c r="AH35" s="10"/>
      <c r="AI35" s="9"/>
      <c r="AJ35" s="10"/>
      <c r="AK35" s="9"/>
      <c r="AL35" s="10"/>
      <c r="AM35" s="9"/>
      <c r="AN35" s="10"/>
      <c r="AO35" s="9"/>
      <c r="AP35" s="8">
        <f>Z35+AB35+AD35+AF35+AH35+AJ35+AL35+AN35</f>
        <v>7248</v>
      </c>
      <c r="AQ35" s="7">
        <f>AA35+AC35+AE35+AG35+AI35+AK35+AM35+AO35</f>
        <v>7558</v>
      </c>
      <c r="AR35" s="4" t="s">
        <v>110</v>
      </c>
    </row>
    <row r="36" spans="1:44" x14ac:dyDescent="0.3">
      <c r="A36" s="12" t="s">
        <v>356</v>
      </c>
      <c r="B36" s="12" t="s">
        <v>4</v>
      </c>
      <c r="C36" s="11"/>
      <c r="D36" s="10">
        <v>6598</v>
      </c>
      <c r="E36" s="9">
        <v>6478</v>
      </c>
      <c r="F36" s="10"/>
      <c r="G36" s="9"/>
      <c r="H36" s="10"/>
      <c r="I36" s="9"/>
      <c r="J36" s="10"/>
      <c r="K36" s="9"/>
      <c r="L36" s="10"/>
      <c r="M36" s="9"/>
      <c r="N36" s="10"/>
      <c r="O36" s="9"/>
      <c r="P36" s="10"/>
      <c r="Q36" s="9"/>
      <c r="R36" s="10"/>
      <c r="S36" s="9"/>
      <c r="T36" s="10"/>
      <c r="U36" s="9"/>
      <c r="V36" s="10"/>
      <c r="W36" s="9"/>
      <c r="X36" s="10"/>
      <c r="Y36" s="9"/>
      <c r="Z36" s="8">
        <f>D36+F36+H36+J36+L36+P36+R36+T36+V36+X36+N36</f>
        <v>6598</v>
      </c>
      <c r="AA36" s="7">
        <f>E36+G36+I36+K36+M36+Q36+S36+U36+W36+Y36+O36</f>
        <v>6478</v>
      </c>
      <c r="AB36" s="10"/>
      <c r="AC36" s="9"/>
      <c r="AD36" s="10"/>
      <c r="AE36" s="9"/>
      <c r="AF36" s="10"/>
      <c r="AG36" s="9"/>
      <c r="AH36" s="10"/>
      <c r="AI36" s="9"/>
      <c r="AJ36" s="10"/>
      <c r="AK36" s="9"/>
      <c r="AL36" s="10"/>
      <c r="AM36" s="9"/>
      <c r="AN36" s="10"/>
      <c r="AO36" s="9"/>
      <c r="AP36" s="8">
        <f>Z36+AB36+AD36+AF36+AH36+AJ36+AL36+AN36</f>
        <v>6598</v>
      </c>
      <c r="AQ36" s="7">
        <f>AA36+AC36+AE36+AG36+AI36+AK36+AM36+AO36</f>
        <v>6478</v>
      </c>
      <c r="AR36" s="4" t="s">
        <v>110</v>
      </c>
    </row>
    <row r="37" spans="1:44" x14ac:dyDescent="0.3">
      <c r="A37" s="6" t="s">
        <v>355</v>
      </c>
      <c r="B37" s="6" t="s">
        <v>1</v>
      </c>
      <c r="C37" s="23"/>
      <c r="D37" s="22">
        <f>SUM(D8:D36)</f>
        <v>440051</v>
      </c>
      <c r="E37" s="26">
        <f>SUM(E8:E36)</f>
        <v>459171</v>
      </c>
      <c r="F37" s="22">
        <f>SUM(F8:F36)</f>
        <v>3935</v>
      </c>
      <c r="G37" s="22">
        <f>SUM(G8:G36)</f>
        <v>4097</v>
      </c>
      <c r="H37" s="22">
        <f>SUM(H8:H36)</f>
        <v>40760</v>
      </c>
      <c r="I37" s="22">
        <f>SUM(I8:I36)</f>
        <v>38920</v>
      </c>
      <c r="J37" s="22">
        <f>SUM(J8:J36)</f>
        <v>4042</v>
      </c>
      <c r="K37" s="22">
        <f>SUM(K8:K36)</f>
        <v>4085</v>
      </c>
      <c r="L37" s="22">
        <f>SUM(L8:L36)</f>
        <v>17365</v>
      </c>
      <c r="M37" s="22">
        <f>SUM(M8:M36)</f>
        <v>17625</v>
      </c>
      <c r="N37" s="22">
        <f>SUM(N8:N36)</f>
        <v>4021</v>
      </c>
      <c r="O37" s="22">
        <f>SUM(O8:O36)</f>
        <v>4005</v>
      </c>
      <c r="P37" s="22">
        <f>SUM(P8:P36)</f>
        <v>8710</v>
      </c>
      <c r="Q37" s="22">
        <f>SUM(Q8:Q36)</f>
        <v>8630</v>
      </c>
      <c r="R37" s="22">
        <f>SUM(R8:R36)</f>
        <v>17010</v>
      </c>
      <c r="S37" s="22">
        <f>SUM(S8:S36)</f>
        <v>16730</v>
      </c>
      <c r="T37" s="22">
        <f>SUM(T8:T36)</f>
        <v>14620</v>
      </c>
      <c r="U37" s="22">
        <f>SUM(U8:U36)</f>
        <v>14279</v>
      </c>
      <c r="V37" s="22">
        <f>SUM(V8:V36)</f>
        <v>8500</v>
      </c>
      <c r="W37" s="22">
        <f>SUM(W8:W36)</f>
        <v>4590</v>
      </c>
      <c r="X37" s="22">
        <f>SUM(X8:X36)</f>
        <v>200</v>
      </c>
      <c r="Y37" s="22">
        <f>SUM(Y8:Y36)</f>
        <v>0</v>
      </c>
      <c r="Z37" s="22">
        <f>SUM(Z8:Z36)</f>
        <v>559214</v>
      </c>
      <c r="AA37" s="22">
        <f>SUM(AA8:AA36)</f>
        <v>572132</v>
      </c>
      <c r="AB37" s="22">
        <f>SUM(AB8:AB36)</f>
        <v>120</v>
      </c>
      <c r="AC37" s="22">
        <f>SUM(AC8:AC36)</f>
        <v>120</v>
      </c>
      <c r="AD37" s="22">
        <f>SUM(AD8:AD36)</f>
        <v>89143</v>
      </c>
      <c r="AE37" s="22">
        <f>SUM(AE8:AE36)</f>
        <v>90634</v>
      </c>
      <c r="AF37" s="22">
        <f>SUM(AF8:AF36)</f>
        <v>28355</v>
      </c>
      <c r="AG37" s="22">
        <f>SUM(AG8:AG36)</f>
        <v>26681</v>
      </c>
      <c r="AH37" s="22">
        <f>SUM(AH8:AH36)</f>
        <v>2631</v>
      </c>
      <c r="AI37" s="22">
        <f>SUM(AI8:AI36)</f>
        <v>2590</v>
      </c>
      <c r="AJ37" s="22">
        <f>SUM(AJ8:AJ36)</f>
        <v>0</v>
      </c>
      <c r="AK37" s="22">
        <f>SUM(AK8:AK36)</f>
        <v>0</v>
      </c>
      <c r="AL37" s="22">
        <f>SUM(AL8:AL36)</f>
        <v>13828</v>
      </c>
      <c r="AM37" s="22">
        <f>SUM(AM8:AM36)</f>
        <v>13828</v>
      </c>
      <c r="AN37" s="22">
        <f>SUM(AN8:AN36)</f>
        <v>935</v>
      </c>
      <c r="AO37" s="22">
        <f>SUM(AO8:AO36)</f>
        <v>135</v>
      </c>
      <c r="AP37" s="22">
        <f>SUM(AP8:AP36)</f>
        <v>694226</v>
      </c>
      <c r="AQ37" s="22">
        <f>SUM(AQ8:AQ36)</f>
        <v>706120</v>
      </c>
      <c r="AR37" s="4"/>
    </row>
    <row r="38" spans="1:44" x14ac:dyDescent="0.3">
      <c r="A38" s="12" t="s">
        <v>347</v>
      </c>
      <c r="B38" s="12" t="s">
        <v>226</v>
      </c>
      <c r="C38" s="11" t="s">
        <v>24</v>
      </c>
      <c r="D38" s="10">
        <v>27441</v>
      </c>
      <c r="E38" s="9">
        <v>25939</v>
      </c>
      <c r="F38" s="10">
        <v>700</v>
      </c>
      <c r="G38" s="9">
        <v>680</v>
      </c>
      <c r="H38" s="10">
        <v>2800</v>
      </c>
      <c r="I38" s="9">
        <v>2600</v>
      </c>
      <c r="J38" s="10">
        <v>80</v>
      </c>
      <c r="K38" s="9">
        <v>80</v>
      </c>
      <c r="L38" s="10">
        <v>660</v>
      </c>
      <c r="M38" s="9">
        <v>630</v>
      </c>
      <c r="N38" s="10">
        <v>130</v>
      </c>
      <c r="O38" s="9">
        <v>130</v>
      </c>
      <c r="P38" s="10"/>
      <c r="Q38" s="9"/>
      <c r="R38" s="10">
        <v>1750</v>
      </c>
      <c r="S38" s="9">
        <v>1500</v>
      </c>
      <c r="T38" s="10"/>
      <c r="U38" s="9"/>
      <c r="V38" s="10"/>
      <c r="W38" s="9"/>
      <c r="X38" s="10"/>
      <c r="Y38" s="9"/>
      <c r="Z38" s="8">
        <f>D38+F38+H38+J38+L38+P38+R38+T38+V38+X38+N38</f>
        <v>33561</v>
      </c>
      <c r="AA38" s="7">
        <f>E38+G38+I38+K38+M38+Q38+S38+U38+W38+Y38+O38</f>
        <v>31559</v>
      </c>
      <c r="AB38" s="10">
        <v>150</v>
      </c>
      <c r="AC38" s="9">
        <v>100</v>
      </c>
      <c r="AD38" s="10">
        <v>8050</v>
      </c>
      <c r="AE38" s="9">
        <v>7400</v>
      </c>
      <c r="AF38" s="10">
        <v>4600</v>
      </c>
      <c r="AG38" s="9">
        <v>4500</v>
      </c>
      <c r="AH38" s="10"/>
      <c r="AI38" s="9"/>
      <c r="AJ38" s="10"/>
      <c r="AK38" s="9"/>
      <c r="AL38" s="10"/>
      <c r="AM38" s="9"/>
      <c r="AN38" s="10"/>
      <c r="AO38" s="9"/>
      <c r="AP38" s="8">
        <f>Z38+AB38+AD38+AF38+AH38+AJ38+AL38+AN38</f>
        <v>46361</v>
      </c>
      <c r="AQ38" s="7">
        <f>AA38+AC38+AE38+AG38+AI38+AK38+AM38+AO38</f>
        <v>43559</v>
      </c>
      <c r="AR38" s="4" t="s">
        <v>110</v>
      </c>
    </row>
    <row r="39" spans="1:44" x14ac:dyDescent="0.3">
      <c r="A39" s="12" t="s">
        <v>347</v>
      </c>
      <c r="B39" s="12" t="s">
        <v>104</v>
      </c>
      <c r="C39" s="11" t="s">
        <v>103</v>
      </c>
      <c r="D39" s="10"/>
      <c r="E39" s="9"/>
      <c r="F39" s="10">
        <v>170</v>
      </c>
      <c r="G39" s="9">
        <v>170</v>
      </c>
      <c r="H39" s="10"/>
      <c r="I39" s="9"/>
      <c r="J39" s="10"/>
      <c r="K39" s="9"/>
      <c r="L39" s="10"/>
      <c r="M39" s="9"/>
      <c r="N39" s="10"/>
      <c r="O39" s="9"/>
      <c r="P39" s="10"/>
      <c r="Q39" s="9"/>
      <c r="R39" s="10">
        <v>130</v>
      </c>
      <c r="S39" s="9">
        <v>120</v>
      </c>
      <c r="T39" s="10"/>
      <c r="U39" s="9"/>
      <c r="V39" s="10"/>
      <c r="W39" s="9"/>
      <c r="X39" s="10"/>
      <c r="Y39" s="9"/>
      <c r="Z39" s="8">
        <f>D39+F39+H39+J39+L39+P39+R39+T39+V39+X39+N39</f>
        <v>300</v>
      </c>
      <c r="AA39" s="7">
        <f>E39+G39+I39+K39+M39+Q39+S39+U39+W39+Y39+O39</f>
        <v>290</v>
      </c>
      <c r="AB39" s="10"/>
      <c r="AC39" s="9"/>
      <c r="AD39" s="10">
        <v>80</v>
      </c>
      <c r="AE39" s="9">
        <v>60</v>
      </c>
      <c r="AF39" s="10">
        <v>100</v>
      </c>
      <c r="AG39" s="9">
        <v>90</v>
      </c>
      <c r="AH39" s="10"/>
      <c r="AI39" s="9"/>
      <c r="AJ39" s="10"/>
      <c r="AK39" s="9"/>
      <c r="AL39" s="10"/>
      <c r="AM39" s="9"/>
      <c r="AN39" s="10"/>
      <c r="AO39" s="9"/>
      <c r="AP39" s="8">
        <f>Z39+AB39+AD39+AF39+AH39+AJ39+AL39+AN39</f>
        <v>480</v>
      </c>
      <c r="AQ39" s="7">
        <f>AA39+AC39+AE39+AG39+AI39+AK39+AM39+AO39</f>
        <v>440</v>
      </c>
      <c r="AR39" s="4" t="s">
        <v>110</v>
      </c>
    </row>
    <row r="40" spans="1:44" ht="28.8" x14ac:dyDescent="0.3">
      <c r="A40" s="12" t="s">
        <v>347</v>
      </c>
      <c r="B40" s="12" t="s">
        <v>354</v>
      </c>
      <c r="C40" s="11" t="s">
        <v>51</v>
      </c>
      <c r="D40" s="10"/>
      <c r="E40" s="9"/>
      <c r="F40" s="10">
        <v>170</v>
      </c>
      <c r="G40" s="9">
        <v>170</v>
      </c>
      <c r="H40" s="10"/>
      <c r="I40" s="9"/>
      <c r="J40" s="10"/>
      <c r="K40" s="9"/>
      <c r="L40" s="10"/>
      <c r="M40" s="9"/>
      <c r="N40" s="10"/>
      <c r="O40" s="9"/>
      <c r="P40" s="10"/>
      <c r="Q40" s="9"/>
      <c r="R40" s="10">
        <v>700</v>
      </c>
      <c r="S40" s="9">
        <v>650</v>
      </c>
      <c r="T40" s="10"/>
      <c r="U40" s="9"/>
      <c r="V40" s="10"/>
      <c r="W40" s="9"/>
      <c r="X40" s="10"/>
      <c r="Y40" s="9"/>
      <c r="Z40" s="8">
        <f>D40+F40+H40+J40+L40+P40+R40+T40+V40+X40+N40</f>
        <v>870</v>
      </c>
      <c r="AA40" s="7">
        <f>E40+G40+I40+K40+M40+Q40+S40+U40+W40+Y40+O40</f>
        <v>820</v>
      </c>
      <c r="AB40" s="10"/>
      <c r="AC40" s="9"/>
      <c r="AD40" s="10">
        <v>80</v>
      </c>
      <c r="AE40" s="9">
        <v>60</v>
      </c>
      <c r="AF40" s="10">
        <v>100</v>
      </c>
      <c r="AG40" s="9">
        <v>90</v>
      </c>
      <c r="AH40" s="10"/>
      <c r="AI40" s="9"/>
      <c r="AJ40" s="10"/>
      <c r="AK40" s="9"/>
      <c r="AL40" s="10"/>
      <c r="AM40" s="9"/>
      <c r="AN40" s="10"/>
      <c r="AO40" s="9"/>
      <c r="AP40" s="8">
        <f>Z40+AB40+AD40+AF40+AH40+AJ40+AL40+AN40</f>
        <v>1050</v>
      </c>
      <c r="AQ40" s="7">
        <f>AA40+AC40+AE40+AG40+AI40+AK40+AM40+AO40</f>
        <v>970</v>
      </c>
      <c r="AR40" s="4" t="s">
        <v>353</v>
      </c>
    </row>
    <row r="41" spans="1:44" x14ac:dyDescent="0.3">
      <c r="A41" s="12" t="s">
        <v>347</v>
      </c>
      <c r="B41" s="12" t="s">
        <v>137</v>
      </c>
      <c r="C41" s="11" t="s">
        <v>8</v>
      </c>
      <c r="D41" s="10">
        <v>117950</v>
      </c>
      <c r="E41" s="9">
        <v>140907</v>
      </c>
      <c r="F41" s="10">
        <v>170</v>
      </c>
      <c r="G41" s="9">
        <v>170</v>
      </c>
      <c r="H41" s="10"/>
      <c r="I41" s="9"/>
      <c r="J41" s="10">
        <v>140</v>
      </c>
      <c r="K41" s="9">
        <v>180</v>
      </c>
      <c r="L41" s="10">
        <v>130</v>
      </c>
      <c r="M41" s="9">
        <v>200</v>
      </c>
      <c r="N41" s="10">
        <v>4700</v>
      </c>
      <c r="O41" s="9">
        <v>4600</v>
      </c>
      <c r="P41" s="10"/>
      <c r="Q41" s="9"/>
      <c r="R41" s="10">
        <v>3400</v>
      </c>
      <c r="S41" s="9">
        <v>3100</v>
      </c>
      <c r="T41" s="10"/>
      <c r="U41" s="9"/>
      <c r="V41" s="10"/>
      <c r="W41" s="9"/>
      <c r="X41" s="10"/>
      <c r="Y41" s="9"/>
      <c r="Z41" s="8">
        <f>D41+F41+H41+J41+L41+P41+R41+T41+V41+X41+N41</f>
        <v>126490</v>
      </c>
      <c r="AA41" s="7">
        <f>E41+G41+I41+K41+M41+Q41+S41+U41+W41+Y41+O41</f>
        <v>149157</v>
      </c>
      <c r="AB41" s="10"/>
      <c r="AC41" s="9"/>
      <c r="AD41" s="10">
        <v>3050</v>
      </c>
      <c r="AE41" s="9">
        <v>2950</v>
      </c>
      <c r="AF41" s="10">
        <v>4600</v>
      </c>
      <c r="AG41" s="9">
        <v>4400</v>
      </c>
      <c r="AH41" s="10"/>
      <c r="AI41" s="9"/>
      <c r="AJ41" s="10"/>
      <c r="AK41" s="9"/>
      <c r="AL41" s="10"/>
      <c r="AM41" s="9"/>
      <c r="AN41" s="10"/>
      <c r="AO41" s="9"/>
      <c r="AP41" s="8">
        <f>Z41+AB41+AD41+AF41+AH41+AJ41+AL41+AN41</f>
        <v>134140</v>
      </c>
      <c r="AQ41" s="7">
        <f>AA41+AC41+AE41+AG41+AI41+AK41+AM41+AO41</f>
        <v>156507</v>
      </c>
      <c r="AR41" s="4" t="s">
        <v>129</v>
      </c>
    </row>
    <row r="42" spans="1:44" ht="27" x14ac:dyDescent="0.3">
      <c r="A42" s="12" t="s">
        <v>347</v>
      </c>
      <c r="B42" s="12" t="s">
        <v>133</v>
      </c>
      <c r="C42" s="11" t="s">
        <v>8</v>
      </c>
      <c r="D42" s="10"/>
      <c r="E42" s="9"/>
      <c r="F42" s="10"/>
      <c r="G42" s="9"/>
      <c r="H42" s="10"/>
      <c r="I42" s="9"/>
      <c r="J42" s="10"/>
      <c r="K42" s="9"/>
      <c r="L42" s="10">
        <v>700</v>
      </c>
      <c r="M42" s="9">
        <v>800</v>
      </c>
      <c r="N42" s="10"/>
      <c r="O42" s="9"/>
      <c r="P42" s="10"/>
      <c r="Q42" s="9"/>
      <c r="R42" s="10">
        <v>3300</v>
      </c>
      <c r="S42" s="9">
        <v>3300</v>
      </c>
      <c r="T42" s="10"/>
      <c r="U42" s="9"/>
      <c r="V42" s="10"/>
      <c r="W42" s="9"/>
      <c r="X42" s="10"/>
      <c r="Y42" s="9"/>
      <c r="Z42" s="8">
        <f>D42+F42+H42+J42+L42+P42+R42+T42+V42+X42+N42</f>
        <v>4000</v>
      </c>
      <c r="AA42" s="7">
        <f>E42+G42+I42+K42+M42+Q42+S42+U42+W42+Y42+O42</f>
        <v>4100</v>
      </c>
      <c r="AB42" s="10"/>
      <c r="AC42" s="9"/>
      <c r="AD42" s="10">
        <v>9209</v>
      </c>
      <c r="AE42" s="9">
        <v>9487</v>
      </c>
      <c r="AF42" s="10">
        <v>5800</v>
      </c>
      <c r="AG42" s="9">
        <v>5900</v>
      </c>
      <c r="AH42" s="10"/>
      <c r="AI42" s="9"/>
      <c r="AJ42" s="10"/>
      <c r="AK42" s="9"/>
      <c r="AL42" s="10"/>
      <c r="AM42" s="9"/>
      <c r="AN42" s="10"/>
      <c r="AO42" s="9"/>
      <c r="AP42" s="8">
        <f>Z42+AB42+AD42+AF42+AH42+AJ42+AL42+AN42</f>
        <v>19009</v>
      </c>
      <c r="AQ42" s="7">
        <f>AA42+AC42+AE42+AG42+AI42+AK42+AM42+AO42</f>
        <v>19487</v>
      </c>
      <c r="AR42" s="4" t="s">
        <v>131</v>
      </c>
    </row>
    <row r="43" spans="1:44" x14ac:dyDescent="0.3">
      <c r="A43" s="12" t="s">
        <v>347</v>
      </c>
      <c r="B43" s="12" t="s">
        <v>132</v>
      </c>
      <c r="C43" s="11" t="s">
        <v>8</v>
      </c>
      <c r="D43" s="10"/>
      <c r="E43" s="9"/>
      <c r="F43" s="10"/>
      <c r="G43" s="9"/>
      <c r="H43" s="10"/>
      <c r="I43" s="9"/>
      <c r="J43" s="10"/>
      <c r="K43" s="9"/>
      <c r="L43" s="10"/>
      <c r="M43" s="9"/>
      <c r="N43" s="10"/>
      <c r="O43" s="9"/>
      <c r="P43" s="10"/>
      <c r="Q43" s="9"/>
      <c r="R43" s="10"/>
      <c r="S43" s="9"/>
      <c r="T43" s="10"/>
      <c r="U43" s="9"/>
      <c r="V43" s="10"/>
      <c r="W43" s="9"/>
      <c r="X43" s="10"/>
      <c r="Y43" s="9"/>
      <c r="Z43" s="8">
        <f>D43+F43+H43+J43+L43+P43+R43+T43+V43+X43+N43</f>
        <v>0</v>
      </c>
      <c r="AA43" s="7">
        <f>E43+G43+I43+K43+M43+Q43+S43+U43+W43+Y43+O43</f>
        <v>0</v>
      </c>
      <c r="AB43" s="10"/>
      <c r="AC43" s="9"/>
      <c r="AD43" s="10">
        <v>15430</v>
      </c>
      <c r="AE43" s="9">
        <v>15026</v>
      </c>
      <c r="AF43" s="10">
        <v>15000</v>
      </c>
      <c r="AG43" s="9">
        <v>15000</v>
      </c>
      <c r="AH43" s="10"/>
      <c r="AI43" s="9"/>
      <c r="AJ43" s="10"/>
      <c r="AK43" s="9"/>
      <c r="AL43" s="10"/>
      <c r="AM43" s="9"/>
      <c r="AN43" s="10"/>
      <c r="AO43" s="9"/>
      <c r="AP43" s="8">
        <f>Z43+AB43+AD43+AF43+AH43+AJ43+AL43+AN43</f>
        <v>30430</v>
      </c>
      <c r="AQ43" s="7">
        <f>AA43+AC43+AE43+AG43+AI43+AK43+AM43+AO43</f>
        <v>30026</v>
      </c>
      <c r="AR43" s="4" t="s">
        <v>131</v>
      </c>
    </row>
    <row r="44" spans="1:44" x14ac:dyDescent="0.3">
      <c r="A44" s="12" t="s">
        <v>347</v>
      </c>
      <c r="B44" s="12" t="s">
        <v>352</v>
      </c>
      <c r="C44" s="11" t="s">
        <v>46</v>
      </c>
      <c r="D44" s="10"/>
      <c r="E44" s="9"/>
      <c r="F44" s="10"/>
      <c r="G44" s="9"/>
      <c r="H44" s="10">
        <v>800</v>
      </c>
      <c r="I44" s="9">
        <v>760</v>
      </c>
      <c r="J44" s="10"/>
      <c r="K44" s="9"/>
      <c r="L44" s="10">
        <v>380</v>
      </c>
      <c r="M44" s="9">
        <v>380</v>
      </c>
      <c r="N44" s="10"/>
      <c r="O44" s="9"/>
      <c r="P44" s="10"/>
      <c r="Q44" s="9"/>
      <c r="R44" s="10"/>
      <c r="S44" s="9"/>
      <c r="T44" s="10"/>
      <c r="U44" s="9"/>
      <c r="V44" s="10"/>
      <c r="W44" s="9"/>
      <c r="X44" s="10"/>
      <c r="Y44" s="9"/>
      <c r="Z44" s="8">
        <f>D44+F44+H44+J44+L44+P44+R44+T44+V44+X44+N44</f>
        <v>1180</v>
      </c>
      <c r="AA44" s="7">
        <f>E44+G44+I44+K44+M44+Q44+S44+U44+W44+Y44+O44</f>
        <v>1140</v>
      </c>
      <c r="AB44" s="10"/>
      <c r="AC44" s="9"/>
      <c r="AD44" s="10"/>
      <c r="AE44" s="9"/>
      <c r="AF44" s="10"/>
      <c r="AG44" s="9"/>
      <c r="AH44" s="10"/>
      <c r="AI44" s="9"/>
      <c r="AJ44" s="10"/>
      <c r="AK44" s="9"/>
      <c r="AL44" s="10"/>
      <c r="AM44" s="9"/>
      <c r="AN44" s="10"/>
      <c r="AO44" s="9"/>
      <c r="AP44" s="8">
        <f>Z44+AB44+AD44+AF44+AH44+AJ44+AL44+AN44</f>
        <v>1180</v>
      </c>
      <c r="AQ44" s="7">
        <f>AA44+AC44+AE44+AG44+AI44+AK44+AM44+AO44</f>
        <v>1140</v>
      </c>
      <c r="AR44" s="4" t="s">
        <v>45</v>
      </c>
    </row>
    <row r="45" spans="1:44" x14ac:dyDescent="0.3">
      <c r="A45" s="12" t="s">
        <v>347</v>
      </c>
      <c r="B45" s="12" t="s">
        <v>150</v>
      </c>
      <c r="C45" s="11" t="s">
        <v>85</v>
      </c>
      <c r="D45" s="10">
        <v>32760</v>
      </c>
      <c r="E45" s="9">
        <v>33013</v>
      </c>
      <c r="F45" s="10">
        <v>180</v>
      </c>
      <c r="G45" s="9">
        <v>180</v>
      </c>
      <c r="H45" s="10">
        <v>8400</v>
      </c>
      <c r="I45" s="9">
        <v>8000</v>
      </c>
      <c r="J45" s="10">
        <v>250</v>
      </c>
      <c r="K45" s="9">
        <v>220</v>
      </c>
      <c r="L45" s="10">
        <v>1350</v>
      </c>
      <c r="M45" s="9">
        <v>1350</v>
      </c>
      <c r="N45" s="10">
        <v>130</v>
      </c>
      <c r="O45" s="9">
        <v>130</v>
      </c>
      <c r="P45" s="10"/>
      <c r="Q45" s="9"/>
      <c r="R45" s="10">
        <v>400</v>
      </c>
      <c r="S45" s="9">
        <v>350</v>
      </c>
      <c r="T45" s="10"/>
      <c r="U45" s="9"/>
      <c r="V45" s="10"/>
      <c r="W45" s="9"/>
      <c r="X45" s="10"/>
      <c r="Y45" s="9"/>
      <c r="Z45" s="8">
        <f>D45+F45+H45+J45+L45+P45+R45+T45+V45+X45+N45</f>
        <v>43470</v>
      </c>
      <c r="AA45" s="7">
        <f>E45+G45+I45+K45+M45+Q45+S45+U45+W45+Y45+O45</f>
        <v>43243</v>
      </c>
      <c r="AB45" s="10">
        <v>80</v>
      </c>
      <c r="AC45" s="9">
        <v>70</v>
      </c>
      <c r="AD45" s="10">
        <v>7350</v>
      </c>
      <c r="AE45" s="9">
        <v>6800</v>
      </c>
      <c r="AF45" s="10">
        <v>2930</v>
      </c>
      <c r="AG45" s="9">
        <v>2900</v>
      </c>
      <c r="AH45" s="10"/>
      <c r="AI45" s="9"/>
      <c r="AJ45" s="10"/>
      <c r="AK45" s="9"/>
      <c r="AL45" s="10"/>
      <c r="AM45" s="9"/>
      <c r="AN45" s="10"/>
      <c r="AO45" s="9"/>
      <c r="AP45" s="8">
        <f>Z45+AB45+AD45+AF45+AH45+AJ45+AL45+AN45</f>
        <v>53830</v>
      </c>
      <c r="AQ45" s="7">
        <f>AA45+AC45+AE45+AG45+AI45+AK45+AM45+AO45</f>
        <v>53013</v>
      </c>
      <c r="AR45" s="4" t="s">
        <v>93</v>
      </c>
    </row>
    <row r="46" spans="1:44" x14ac:dyDescent="0.3">
      <c r="A46" s="12" t="s">
        <v>347</v>
      </c>
      <c r="B46" s="12" t="s">
        <v>275</v>
      </c>
      <c r="C46" s="13" t="s">
        <v>61</v>
      </c>
      <c r="D46" s="10">
        <v>5912</v>
      </c>
      <c r="E46" s="9">
        <v>6170</v>
      </c>
      <c r="F46" s="10"/>
      <c r="G46" s="9"/>
      <c r="H46" s="10"/>
      <c r="I46" s="9"/>
      <c r="J46" s="10"/>
      <c r="K46" s="9"/>
      <c r="L46" s="10"/>
      <c r="M46" s="9"/>
      <c r="N46" s="10"/>
      <c r="O46" s="9"/>
      <c r="P46" s="10"/>
      <c r="Q46" s="9"/>
      <c r="R46" s="10"/>
      <c r="S46" s="9"/>
      <c r="T46" s="10"/>
      <c r="U46" s="9"/>
      <c r="V46" s="10"/>
      <c r="W46" s="9"/>
      <c r="X46" s="10"/>
      <c r="Y46" s="9"/>
      <c r="Z46" s="8">
        <f>D46+F46+H46+J46+L46+P46+R46+T46+V46+X46+N46</f>
        <v>5912</v>
      </c>
      <c r="AA46" s="7">
        <f>E46+G46+I46+K46+M46+Q46+S46+U46+W46+Y46+O46</f>
        <v>6170</v>
      </c>
      <c r="AB46" s="10"/>
      <c r="AC46" s="9"/>
      <c r="AD46" s="10">
        <v>250</v>
      </c>
      <c r="AE46" s="9">
        <v>230</v>
      </c>
      <c r="AF46" s="10">
        <v>400</v>
      </c>
      <c r="AG46" s="9">
        <v>380</v>
      </c>
      <c r="AH46" s="10"/>
      <c r="AI46" s="9"/>
      <c r="AJ46" s="10"/>
      <c r="AK46" s="9"/>
      <c r="AL46" s="10"/>
      <c r="AM46" s="9"/>
      <c r="AN46" s="10"/>
      <c r="AO46" s="9"/>
      <c r="AP46" s="8">
        <f>Z46+AB46+AD46+AF46+AH46+AJ46+AL46+AN46</f>
        <v>6562</v>
      </c>
      <c r="AQ46" s="7">
        <f>AA46+AC46+AE46+AG46+AI46+AK46+AM46+AO46</f>
        <v>6780</v>
      </c>
      <c r="AR46" s="4" t="s">
        <v>12</v>
      </c>
    </row>
    <row r="47" spans="1:44" x14ac:dyDescent="0.3">
      <c r="A47" s="12" t="s">
        <v>347</v>
      </c>
      <c r="B47" s="12" t="s">
        <v>351</v>
      </c>
      <c r="C47" s="11" t="s">
        <v>85</v>
      </c>
      <c r="D47" s="10">
        <v>10811</v>
      </c>
      <c r="E47" s="9">
        <v>11524</v>
      </c>
      <c r="F47" s="10">
        <v>50</v>
      </c>
      <c r="G47" s="9">
        <v>50</v>
      </c>
      <c r="H47" s="10">
        <v>1100</v>
      </c>
      <c r="I47" s="9">
        <v>1000</v>
      </c>
      <c r="J47" s="10">
        <v>40</v>
      </c>
      <c r="K47" s="9">
        <v>40</v>
      </c>
      <c r="L47" s="10">
        <v>450</v>
      </c>
      <c r="M47" s="9">
        <v>430</v>
      </c>
      <c r="N47" s="10"/>
      <c r="O47" s="9"/>
      <c r="P47" s="10"/>
      <c r="Q47" s="9"/>
      <c r="R47" s="10">
        <v>80</v>
      </c>
      <c r="S47" s="9">
        <v>70</v>
      </c>
      <c r="T47" s="10"/>
      <c r="U47" s="9"/>
      <c r="V47" s="10"/>
      <c r="W47" s="9"/>
      <c r="X47" s="10"/>
      <c r="Y47" s="9"/>
      <c r="Z47" s="8">
        <f>D47+F47+H47+J47+L47+P47+R47+T47+V47+X47+N47</f>
        <v>12531</v>
      </c>
      <c r="AA47" s="7">
        <f>E47+G47+I47+K47+M47+Q47+S47+U47+W47+Y47+O47</f>
        <v>13114</v>
      </c>
      <c r="AB47" s="10"/>
      <c r="AC47" s="9"/>
      <c r="AD47" s="10">
        <v>420</v>
      </c>
      <c r="AE47" s="9">
        <v>350</v>
      </c>
      <c r="AF47" s="10">
        <v>730</v>
      </c>
      <c r="AG47" s="9">
        <v>700</v>
      </c>
      <c r="AH47" s="10">
        <v>1900</v>
      </c>
      <c r="AI47" s="9">
        <v>1600</v>
      </c>
      <c r="AJ47" s="10"/>
      <c r="AK47" s="9"/>
      <c r="AL47" s="10"/>
      <c r="AM47" s="9"/>
      <c r="AN47" s="10"/>
      <c r="AO47" s="9"/>
      <c r="AP47" s="8">
        <f>Z47+AB47+AD47+AF47+AH47+AJ47+AL47+AN47</f>
        <v>15581</v>
      </c>
      <c r="AQ47" s="7">
        <f>AA47+AC47+AE47+AG47+AI47+AK47+AM47+AO47</f>
        <v>15764</v>
      </c>
      <c r="AR47" s="4" t="s">
        <v>93</v>
      </c>
    </row>
    <row r="48" spans="1:44" x14ac:dyDescent="0.3">
      <c r="A48" s="12" t="s">
        <v>347</v>
      </c>
      <c r="B48" s="12" t="s">
        <v>350</v>
      </c>
      <c r="C48" s="11" t="s">
        <v>85</v>
      </c>
      <c r="D48" s="10">
        <v>6329</v>
      </c>
      <c r="E48" s="9">
        <v>6748</v>
      </c>
      <c r="F48" s="10">
        <v>50</v>
      </c>
      <c r="G48" s="9">
        <v>50</v>
      </c>
      <c r="H48" s="10"/>
      <c r="I48" s="9"/>
      <c r="J48" s="10">
        <v>30</v>
      </c>
      <c r="K48" s="9">
        <v>20</v>
      </c>
      <c r="L48" s="10">
        <v>250</v>
      </c>
      <c r="M48" s="9">
        <v>240</v>
      </c>
      <c r="N48" s="10"/>
      <c r="O48" s="9"/>
      <c r="P48" s="10"/>
      <c r="Q48" s="9"/>
      <c r="R48" s="10">
        <v>50</v>
      </c>
      <c r="S48" s="9">
        <v>40</v>
      </c>
      <c r="T48" s="10"/>
      <c r="U48" s="9"/>
      <c r="V48" s="10"/>
      <c r="W48" s="9"/>
      <c r="X48" s="10"/>
      <c r="Y48" s="9"/>
      <c r="Z48" s="8">
        <f>D48+F48+H48+J48+L48+P48+R48+T48+V48+X48+N48</f>
        <v>6709</v>
      </c>
      <c r="AA48" s="7">
        <f>E48+G48+I48+K48+M48+Q48+S48+U48+W48+Y48+O48</f>
        <v>7098</v>
      </c>
      <c r="AB48" s="10"/>
      <c r="AC48" s="9"/>
      <c r="AD48" s="10">
        <v>250</v>
      </c>
      <c r="AE48" s="9">
        <v>200</v>
      </c>
      <c r="AF48" s="10">
        <v>570</v>
      </c>
      <c r="AG48" s="9">
        <v>530</v>
      </c>
      <c r="AH48" s="10">
        <v>950</v>
      </c>
      <c r="AI48" s="9">
        <v>816</v>
      </c>
      <c r="AJ48" s="10"/>
      <c r="AK48" s="9"/>
      <c r="AL48" s="10"/>
      <c r="AM48" s="9"/>
      <c r="AN48" s="10"/>
      <c r="AO48" s="9"/>
      <c r="AP48" s="8">
        <f>Z48+AB48+AD48+AF48+AH48+AJ48+AL48+AN48</f>
        <v>8479</v>
      </c>
      <c r="AQ48" s="7">
        <f>AA48+AC48+AE48+AG48+AI48+AK48+AM48+AO48</f>
        <v>8644</v>
      </c>
      <c r="AR48" s="4" t="s">
        <v>93</v>
      </c>
    </row>
    <row r="49" spans="1:44" x14ac:dyDescent="0.3">
      <c r="A49" s="12" t="s">
        <v>347</v>
      </c>
      <c r="B49" s="12" t="s">
        <v>197</v>
      </c>
      <c r="C49" s="11" t="s">
        <v>79</v>
      </c>
      <c r="D49" s="10">
        <v>34368</v>
      </c>
      <c r="E49" s="9">
        <v>5843</v>
      </c>
      <c r="F49" s="10">
        <v>640</v>
      </c>
      <c r="G49" s="9">
        <v>640</v>
      </c>
      <c r="H49" s="10">
        <v>37000</v>
      </c>
      <c r="I49" s="9">
        <v>35000</v>
      </c>
      <c r="J49" s="10">
        <v>4600</v>
      </c>
      <c r="K49" s="9">
        <v>4400</v>
      </c>
      <c r="L49" s="10">
        <v>7200</v>
      </c>
      <c r="M49" s="9">
        <v>7000</v>
      </c>
      <c r="N49" s="10">
        <v>550</v>
      </c>
      <c r="O49" s="9">
        <v>530</v>
      </c>
      <c r="P49" s="10"/>
      <c r="Q49" s="9"/>
      <c r="R49" s="10">
        <v>750</v>
      </c>
      <c r="S49" s="9">
        <v>750</v>
      </c>
      <c r="T49" s="10">
        <v>3681</v>
      </c>
      <c r="U49" s="9">
        <v>3681</v>
      </c>
      <c r="V49" s="10"/>
      <c r="W49" s="9"/>
      <c r="X49" s="10"/>
      <c r="Y49" s="9"/>
      <c r="Z49" s="8">
        <f>D49+F49+H49+J49+L49+P49+R49+T49+V49+X49+N49</f>
        <v>88789</v>
      </c>
      <c r="AA49" s="7">
        <f>E49+G49+I49+K49+M49+Q49+S49+U49+W49+Y49+O49</f>
        <v>57844</v>
      </c>
      <c r="AB49" s="10">
        <v>100</v>
      </c>
      <c r="AC49" s="9">
        <v>100</v>
      </c>
      <c r="AD49" s="10">
        <v>7690</v>
      </c>
      <c r="AE49" s="9">
        <v>7550</v>
      </c>
      <c r="AF49" s="10">
        <v>9000</v>
      </c>
      <c r="AG49" s="9">
        <v>8300</v>
      </c>
      <c r="AH49" s="10"/>
      <c r="AI49" s="9"/>
      <c r="AJ49" s="10"/>
      <c r="AK49" s="9"/>
      <c r="AL49" s="10"/>
      <c r="AM49" s="9"/>
      <c r="AN49" s="10"/>
      <c r="AO49" s="9"/>
      <c r="AP49" s="8">
        <f>Z49+AB49+AD49+AF49+AH49+AJ49+AL49+AN49</f>
        <v>105579</v>
      </c>
      <c r="AQ49" s="7">
        <f>AA49+AC49+AE49+AG49+AI49+AK49+AM49+AO49</f>
        <v>73794</v>
      </c>
      <c r="AR49" s="4" t="s">
        <v>12</v>
      </c>
    </row>
    <row r="50" spans="1:44" x14ac:dyDescent="0.3">
      <c r="A50" s="41" t="s">
        <v>347</v>
      </c>
      <c r="B50" s="41" t="s">
        <v>276</v>
      </c>
      <c r="C50" s="13" t="s">
        <v>75</v>
      </c>
      <c r="D50" s="10"/>
      <c r="E50" s="9">
        <v>45486</v>
      </c>
      <c r="F50" s="10"/>
      <c r="G50" s="9"/>
      <c r="H50" s="10"/>
      <c r="I50" s="9"/>
      <c r="J50" s="10"/>
      <c r="K50" s="9"/>
      <c r="L50" s="10"/>
      <c r="M50" s="9"/>
      <c r="N50" s="10"/>
      <c r="O50" s="9"/>
      <c r="P50" s="10"/>
      <c r="Q50" s="9"/>
      <c r="R50" s="10"/>
      <c r="S50" s="9"/>
      <c r="T50" s="10"/>
      <c r="U50" s="9"/>
      <c r="V50" s="10"/>
      <c r="W50" s="9"/>
      <c r="X50" s="10"/>
      <c r="Y50" s="9"/>
      <c r="Z50" s="8">
        <f>D50+F50+H50+J50+L50+P50+R50+T50+V50+X50+N50</f>
        <v>0</v>
      </c>
      <c r="AA50" s="7">
        <f>E50+G50+I50+K50+M50+Q50+S50+U50+W50+Y50+O50</f>
        <v>45486</v>
      </c>
      <c r="AB50" s="10"/>
      <c r="AC50" s="9"/>
      <c r="AD50" s="10"/>
      <c r="AE50" s="9"/>
      <c r="AF50" s="10"/>
      <c r="AG50" s="9"/>
      <c r="AH50" s="10"/>
      <c r="AI50" s="9"/>
      <c r="AJ50" s="10"/>
      <c r="AK50" s="9"/>
      <c r="AL50" s="10"/>
      <c r="AM50" s="9"/>
      <c r="AN50" s="10"/>
      <c r="AO50" s="9"/>
      <c r="AP50" s="8">
        <f>Z50+AB50+AD50+AF50+AH50+AJ50+AL50+AN50</f>
        <v>0</v>
      </c>
      <c r="AQ50" s="7">
        <f>AA50+AC50+AE50+AG50+AI50+AK50+AM50+AO50</f>
        <v>45486</v>
      </c>
      <c r="AR50" s="4"/>
    </row>
    <row r="51" spans="1:44" ht="27" x14ac:dyDescent="0.3">
      <c r="A51" s="12" t="s">
        <v>347</v>
      </c>
      <c r="B51" s="12" t="s">
        <v>195</v>
      </c>
      <c r="C51" s="11" t="s">
        <v>79</v>
      </c>
      <c r="D51" s="10"/>
      <c r="E51" s="9"/>
      <c r="F51" s="10"/>
      <c r="G51" s="9"/>
      <c r="H51" s="10"/>
      <c r="I51" s="9"/>
      <c r="J51" s="10"/>
      <c r="K51" s="9"/>
      <c r="L51" s="10"/>
      <c r="M51" s="9"/>
      <c r="N51" s="10"/>
      <c r="O51" s="9"/>
      <c r="P51" s="10"/>
      <c r="Q51" s="9"/>
      <c r="R51" s="10"/>
      <c r="S51" s="9"/>
      <c r="T51" s="10">
        <v>2522</v>
      </c>
      <c r="U51" s="9">
        <v>2522</v>
      </c>
      <c r="V51" s="10"/>
      <c r="W51" s="9"/>
      <c r="X51" s="10"/>
      <c r="Y51" s="9"/>
      <c r="Z51" s="8">
        <f>D51+F51+H51+J51+L51+P51+R51+T51+V51+X51+N51</f>
        <v>2522</v>
      </c>
      <c r="AA51" s="7">
        <f>E51+G51+I51+K51+M51+Q51+S51+U51+W51+Y51+O51</f>
        <v>2522</v>
      </c>
      <c r="AB51" s="10"/>
      <c r="AC51" s="9"/>
      <c r="AD51" s="10"/>
      <c r="AE51" s="9"/>
      <c r="AF51" s="10"/>
      <c r="AG51" s="9"/>
      <c r="AH51" s="10"/>
      <c r="AI51" s="9"/>
      <c r="AJ51" s="10"/>
      <c r="AK51" s="9"/>
      <c r="AL51" s="10"/>
      <c r="AM51" s="9"/>
      <c r="AN51" s="10"/>
      <c r="AO51" s="9"/>
      <c r="AP51" s="8">
        <f>Z51+AB51+AD51+AF51+AH51+AJ51+AL51+AN51</f>
        <v>2522</v>
      </c>
      <c r="AQ51" s="7">
        <f>AA51+AC51+AE51+AG51+AI51+AK51+AM51+AO51</f>
        <v>2522</v>
      </c>
      <c r="AR51" s="4" t="s">
        <v>12</v>
      </c>
    </row>
    <row r="52" spans="1:44" ht="27" x14ac:dyDescent="0.3">
      <c r="A52" s="12" t="s">
        <v>347</v>
      </c>
      <c r="B52" s="12" t="s">
        <v>194</v>
      </c>
      <c r="C52" s="11" t="s">
        <v>79</v>
      </c>
      <c r="D52" s="10"/>
      <c r="E52" s="9"/>
      <c r="F52" s="10"/>
      <c r="G52" s="9"/>
      <c r="H52" s="10"/>
      <c r="I52" s="9"/>
      <c r="J52" s="10"/>
      <c r="K52" s="9"/>
      <c r="L52" s="10"/>
      <c r="M52" s="9"/>
      <c r="N52" s="10"/>
      <c r="O52" s="9"/>
      <c r="P52" s="10"/>
      <c r="Q52" s="9"/>
      <c r="R52" s="10"/>
      <c r="S52" s="9"/>
      <c r="T52" s="10">
        <v>2522</v>
      </c>
      <c r="U52" s="9">
        <v>2522</v>
      </c>
      <c r="V52" s="10"/>
      <c r="W52" s="9"/>
      <c r="X52" s="10"/>
      <c r="Y52" s="9"/>
      <c r="Z52" s="8">
        <f>D52+F52+H52+J52+L52+P52+R52+T52+V52+X52+N52</f>
        <v>2522</v>
      </c>
      <c r="AA52" s="7">
        <f>E52+G52+I52+K52+M52+Q52+S52+U52+W52+Y52+O52</f>
        <v>2522</v>
      </c>
      <c r="AB52" s="10"/>
      <c r="AC52" s="9"/>
      <c r="AD52" s="10"/>
      <c r="AE52" s="9"/>
      <c r="AF52" s="10"/>
      <c r="AG52" s="9"/>
      <c r="AH52" s="10"/>
      <c r="AI52" s="9"/>
      <c r="AJ52" s="10"/>
      <c r="AK52" s="9"/>
      <c r="AL52" s="10"/>
      <c r="AM52" s="9"/>
      <c r="AN52" s="10"/>
      <c r="AO52" s="9"/>
      <c r="AP52" s="8">
        <f>Z52+AB52+AD52+AF52+AH52+AJ52+AL52+AN52</f>
        <v>2522</v>
      </c>
      <c r="AQ52" s="7">
        <f>AA52+AC52+AE52+AG52+AI52+AK52+AM52+AO52</f>
        <v>2522</v>
      </c>
      <c r="AR52" s="4" t="s">
        <v>12</v>
      </c>
    </row>
    <row r="53" spans="1:44" ht="27" x14ac:dyDescent="0.3">
      <c r="A53" s="12" t="s">
        <v>347</v>
      </c>
      <c r="B53" s="12" t="s">
        <v>196</v>
      </c>
      <c r="C53" s="11" t="s">
        <v>79</v>
      </c>
      <c r="D53" s="10">
        <v>1320</v>
      </c>
      <c r="E53" s="9">
        <v>5092</v>
      </c>
      <c r="F53" s="10"/>
      <c r="G53" s="9"/>
      <c r="H53" s="10"/>
      <c r="I53" s="9"/>
      <c r="J53" s="10"/>
      <c r="K53" s="9"/>
      <c r="L53" s="10"/>
      <c r="M53" s="9"/>
      <c r="N53" s="10"/>
      <c r="O53" s="9"/>
      <c r="P53" s="10"/>
      <c r="Q53" s="9"/>
      <c r="R53" s="10"/>
      <c r="S53" s="9"/>
      <c r="T53" s="10"/>
      <c r="U53" s="9"/>
      <c r="V53" s="10"/>
      <c r="W53" s="9"/>
      <c r="X53" s="10"/>
      <c r="Y53" s="9"/>
      <c r="Z53" s="8">
        <f>D53+F53+H53+J53+L53+P53+R53+T53+V53+X53+N53</f>
        <v>1320</v>
      </c>
      <c r="AA53" s="7">
        <f>E53+G53+I53+K53+M53+Q53+S53+U53+W53+Y53+O53</f>
        <v>5092</v>
      </c>
      <c r="AB53" s="10"/>
      <c r="AC53" s="9"/>
      <c r="AD53" s="10"/>
      <c r="AE53" s="9"/>
      <c r="AF53" s="10"/>
      <c r="AG53" s="9"/>
      <c r="AH53" s="10"/>
      <c r="AI53" s="9"/>
      <c r="AJ53" s="10"/>
      <c r="AK53" s="9"/>
      <c r="AL53" s="10"/>
      <c r="AM53" s="9"/>
      <c r="AN53" s="10"/>
      <c r="AO53" s="9"/>
      <c r="AP53" s="8">
        <f>Z53+AB53+AD53+AF53+AH53+AJ53+AL53+AN53</f>
        <v>1320</v>
      </c>
      <c r="AQ53" s="7">
        <f>AA53+AC53+AE53+AG53+AI53+AK53+AM53+AO53</f>
        <v>5092</v>
      </c>
      <c r="AR53" s="4" t="s">
        <v>12</v>
      </c>
    </row>
    <row r="54" spans="1:44" x14ac:dyDescent="0.3">
      <c r="A54" s="12" t="s">
        <v>347</v>
      </c>
      <c r="B54" s="12" t="s">
        <v>193</v>
      </c>
      <c r="C54" s="11" t="s">
        <v>79</v>
      </c>
      <c r="D54" s="10"/>
      <c r="E54" s="9"/>
      <c r="F54" s="10"/>
      <c r="G54" s="9"/>
      <c r="H54" s="10"/>
      <c r="I54" s="9"/>
      <c r="J54" s="10"/>
      <c r="K54" s="9"/>
      <c r="L54" s="10"/>
      <c r="M54" s="9"/>
      <c r="N54" s="10"/>
      <c r="O54" s="9"/>
      <c r="P54" s="10"/>
      <c r="Q54" s="9"/>
      <c r="R54" s="10"/>
      <c r="S54" s="9"/>
      <c r="T54" s="10">
        <v>2500</v>
      </c>
      <c r="U54" s="9">
        <v>2500</v>
      </c>
      <c r="V54" s="10"/>
      <c r="W54" s="9"/>
      <c r="X54" s="10"/>
      <c r="Y54" s="9"/>
      <c r="Z54" s="8">
        <f>D54+F54+H54+J54+L54+P54+R54+T54+V54+X54+N54</f>
        <v>2500</v>
      </c>
      <c r="AA54" s="7">
        <f>E54+G54+I54+K54+M54+Q54+S54+U54+W54+Y54+O54</f>
        <v>2500</v>
      </c>
      <c r="AB54" s="10"/>
      <c r="AC54" s="9"/>
      <c r="AD54" s="10"/>
      <c r="AE54" s="9"/>
      <c r="AF54" s="10"/>
      <c r="AG54" s="9"/>
      <c r="AH54" s="10"/>
      <c r="AI54" s="9"/>
      <c r="AJ54" s="10"/>
      <c r="AK54" s="9"/>
      <c r="AL54" s="10"/>
      <c r="AM54" s="9"/>
      <c r="AN54" s="10"/>
      <c r="AO54" s="9"/>
      <c r="AP54" s="8">
        <f>Z54+AB54+AD54+AF54+AH54+AJ54+AL54+AN54</f>
        <v>2500</v>
      </c>
      <c r="AQ54" s="7">
        <f>AA54+AC54+AE54+AG54+AI54+AK54+AM54+AO54</f>
        <v>2500</v>
      </c>
      <c r="AR54" s="4" t="s">
        <v>12</v>
      </c>
    </row>
    <row r="55" spans="1:44" x14ac:dyDescent="0.3">
      <c r="A55" s="12" t="s">
        <v>347</v>
      </c>
      <c r="B55" s="12" t="s">
        <v>349</v>
      </c>
      <c r="C55" s="11" t="s">
        <v>13</v>
      </c>
      <c r="D55" s="10">
        <v>33877</v>
      </c>
      <c r="E55" s="9">
        <v>40918</v>
      </c>
      <c r="F55" s="10">
        <v>480</v>
      </c>
      <c r="G55" s="9">
        <v>480</v>
      </c>
      <c r="H55" s="10">
        <v>3700</v>
      </c>
      <c r="I55" s="9">
        <v>3300</v>
      </c>
      <c r="J55" s="10">
        <v>900</v>
      </c>
      <c r="K55" s="9">
        <v>900</v>
      </c>
      <c r="L55" s="10">
        <v>2800</v>
      </c>
      <c r="M55" s="9">
        <v>2600</v>
      </c>
      <c r="N55" s="10">
        <v>350</v>
      </c>
      <c r="O55" s="9">
        <v>340</v>
      </c>
      <c r="P55" s="10"/>
      <c r="Q55" s="9"/>
      <c r="R55" s="10">
        <v>100</v>
      </c>
      <c r="S55" s="9">
        <v>80</v>
      </c>
      <c r="T55" s="10">
        <v>9567</v>
      </c>
      <c r="U55" s="9">
        <v>9258</v>
      </c>
      <c r="V55" s="10"/>
      <c r="W55" s="9"/>
      <c r="X55" s="10"/>
      <c r="Y55" s="9"/>
      <c r="Z55" s="8">
        <f>D55+F55+H55+J55+L55+P55+R55+T55+V55+X55+N55</f>
        <v>51774</v>
      </c>
      <c r="AA55" s="7">
        <f>E55+G55+I55+K55+M55+Q55+S55+U55+W55+Y55+O55</f>
        <v>57876</v>
      </c>
      <c r="AB55" s="10">
        <v>50</v>
      </c>
      <c r="AC55" s="9"/>
      <c r="AD55" s="10">
        <v>1350</v>
      </c>
      <c r="AE55" s="9">
        <v>1200</v>
      </c>
      <c r="AF55" s="10">
        <v>2150</v>
      </c>
      <c r="AG55" s="9">
        <v>2050</v>
      </c>
      <c r="AH55" s="10"/>
      <c r="AI55" s="9"/>
      <c r="AJ55" s="10"/>
      <c r="AK55" s="9"/>
      <c r="AL55" s="10"/>
      <c r="AM55" s="9"/>
      <c r="AN55" s="10"/>
      <c r="AO55" s="9"/>
      <c r="AP55" s="8">
        <f>Z55+AB55+AD55+AF55+AH55+AJ55+AL55+AN55</f>
        <v>55324</v>
      </c>
      <c r="AQ55" s="7">
        <f>AA55+AC55+AE55+AG55+AI55+AK55+AM55+AO55</f>
        <v>61126</v>
      </c>
      <c r="AR55" s="4" t="s">
        <v>12</v>
      </c>
    </row>
    <row r="56" spans="1:44" ht="27" x14ac:dyDescent="0.3">
      <c r="A56" s="12" t="s">
        <v>347</v>
      </c>
      <c r="B56" s="12" t="s">
        <v>198</v>
      </c>
      <c r="C56" s="11" t="s">
        <v>13</v>
      </c>
      <c r="D56" s="10">
        <v>27593</v>
      </c>
      <c r="E56" s="9">
        <v>29859</v>
      </c>
      <c r="F56" s="10"/>
      <c r="G56" s="9"/>
      <c r="H56" s="10"/>
      <c r="I56" s="9"/>
      <c r="J56" s="10"/>
      <c r="K56" s="9"/>
      <c r="L56" s="10"/>
      <c r="M56" s="9"/>
      <c r="N56" s="10"/>
      <c r="O56" s="9"/>
      <c r="P56" s="10"/>
      <c r="Q56" s="9"/>
      <c r="R56" s="10"/>
      <c r="S56" s="9"/>
      <c r="T56" s="10"/>
      <c r="U56" s="9"/>
      <c r="V56" s="10"/>
      <c r="W56" s="9"/>
      <c r="X56" s="10"/>
      <c r="Y56" s="9"/>
      <c r="Z56" s="8">
        <f>D56+F56+H56+J56+L56+P56+R56+T56+V56+X56+N56</f>
        <v>27593</v>
      </c>
      <c r="AA56" s="7">
        <f>E56+G56+I56+K56+M56+Q56+S56+U56+W56+Y56+O56</f>
        <v>29859</v>
      </c>
      <c r="AB56" s="10"/>
      <c r="AC56" s="9"/>
      <c r="AD56" s="10"/>
      <c r="AE56" s="9"/>
      <c r="AF56" s="10"/>
      <c r="AG56" s="9"/>
      <c r="AH56" s="10"/>
      <c r="AI56" s="9"/>
      <c r="AJ56" s="10"/>
      <c r="AK56" s="9"/>
      <c r="AL56" s="10"/>
      <c r="AM56" s="9"/>
      <c r="AN56" s="10"/>
      <c r="AO56" s="9"/>
      <c r="AP56" s="8">
        <f>Z56+AB56+AD56+AF56+AH56+AJ56+AL56+AN56</f>
        <v>27593</v>
      </c>
      <c r="AQ56" s="7">
        <f>AA56+AC56+AE56+AG56+AI56+AK56+AM56+AO56</f>
        <v>29859</v>
      </c>
      <c r="AR56" s="4" t="s">
        <v>12</v>
      </c>
    </row>
    <row r="57" spans="1:44" ht="28.8" x14ac:dyDescent="0.3">
      <c r="A57" s="12" t="s">
        <v>347</v>
      </c>
      <c r="B57" s="12" t="s">
        <v>269</v>
      </c>
      <c r="C57" s="11" t="s">
        <v>265</v>
      </c>
      <c r="D57" s="10">
        <v>149221</v>
      </c>
      <c r="E57" s="9">
        <v>181751</v>
      </c>
      <c r="F57" s="10">
        <v>650</v>
      </c>
      <c r="G57" s="9">
        <v>660</v>
      </c>
      <c r="H57" s="10">
        <v>7800</v>
      </c>
      <c r="I57" s="9">
        <v>5000</v>
      </c>
      <c r="J57" s="10">
        <v>3100</v>
      </c>
      <c r="K57" s="9">
        <v>3100</v>
      </c>
      <c r="L57" s="10">
        <v>9000</v>
      </c>
      <c r="M57" s="9">
        <v>9500</v>
      </c>
      <c r="N57" s="10">
        <v>1512</v>
      </c>
      <c r="O57" s="9">
        <v>1512</v>
      </c>
      <c r="P57" s="10"/>
      <c r="Q57" s="9"/>
      <c r="R57" s="10">
        <v>700</v>
      </c>
      <c r="S57" s="9">
        <v>700</v>
      </c>
      <c r="T57" s="10">
        <v>38348</v>
      </c>
      <c r="U57" s="9">
        <v>39660</v>
      </c>
      <c r="V57" s="10"/>
      <c r="W57" s="9"/>
      <c r="X57" s="10"/>
      <c r="Y57" s="9"/>
      <c r="Z57" s="8">
        <f>D57+F57+H57+J57+L57+P57+R57+T57+V57+X57+N57</f>
        <v>210331</v>
      </c>
      <c r="AA57" s="7">
        <f>E57+G57+I57+K57+M57+Q57+S57+U57+W57+Y57+O57</f>
        <v>241883</v>
      </c>
      <c r="AB57" s="10">
        <v>150</v>
      </c>
      <c r="AC57" s="9"/>
      <c r="AD57" s="10">
        <v>4980</v>
      </c>
      <c r="AE57" s="9">
        <v>5420</v>
      </c>
      <c r="AF57" s="10">
        <v>17400</v>
      </c>
      <c r="AG57" s="9">
        <v>18200</v>
      </c>
      <c r="AH57" s="10"/>
      <c r="AI57" s="9"/>
      <c r="AJ57" s="10"/>
      <c r="AK57" s="9"/>
      <c r="AL57" s="10"/>
      <c r="AM57" s="9"/>
      <c r="AN57" s="10"/>
      <c r="AO57" s="9"/>
      <c r="AP57" s="8">
        <f>Z57+AB57+AD57+AF57+AH57+AJ57+AL57+AN57</f>
        <v>232861</v>
      </c>
      <c r="AQ57" s="7">
        <f>AA57+AC57+AE57+AG57+AI57+AK57+AM57+AO57</f>
        <v>265503</v>
      </c>
      <c r="AR57" s="4" t="s">
        <v>48</v>
      </c>
    </row>
    <row r="58" spans="1:44" ht="40.200000000000003" x14ac:dyDescent="0.3">
      <c r="A58" s="12" t="s">
        <v>347</v>
      </c>
      <c r="B58" s="12" t="s">
        <v>268</v>
      </c>
      <c r="C58" s="11" t="s">
        <v>265</v>
      </c>
      <c r="D58" s="10">
        <v>9393</v>
      </c>
      <c r="E58" s="9">
        <v>9393</v>
      </c>
      <c r="F58" s="10"/>
      <c r="G58" s="9"/>
      <c r="H58" s="10"/>
      <c r="I58" s="9"/>
      <c r="J58" s="10"/>
      <c r="K58" s="9"/>
      <c r="L58" s="10"/>
      <c r="M58" s="9"/>
      <c r="N58" s="10"/>
      <c r="O58" s="9"/>
      <c r="P58" s="10"/>
      <c r="Q58" s="9"/>
      <c r="R58" s="10"/>
      <c r="S58" s="9"/>
      <c r="T58" s="10"/>
      <c r="U58" s="9"/>
      <c r="V58" s="10"/>
      <c r="W58" s="9"/>
      <c r="X58" s="10"/>
      <c r="Y58" s="9"/>
      <c r="Z58" s="8">
        <f>D58+F58+H58+J58+L58+P58+R58+T58+V58+X58+N58</f>
        <v>9393</v>
      </c>
      <c r="AA58" s="7">
        <f>E58+G58+I58+K58+M58+Q58+S58+U58+W58+Y58+O58</f>
        <v>9393</v>
      </c>
      <c r="AB58" s="10"/>
      <c r="AC58" s="9"/>
      <c r="AD58" s="10"/>
      <c r="AE58" s="9"/>
      <c r="AF58" s="10"/>
      <c r="AG58" s="9"/>
      <c r="AH58" s="10"/>
      <c r="AI58" s="9"/>
      <c r="AJ58" s="10"/>
      <c r="AK58" s="9"/>
      <c r="AL58" s="10"/>
      <c r="AM58" s="9"/>
      <c r="AN58" s="10"/>
      <c r="AO58" s="9"/>
      <c r="AP58" s="8">
        <f>Z58+AB58+AD58+AF58+AH58+AJ58+AL58+AN58</f>
        <v>9393</v>
      </c>
      <c r="AQ58" s="7">
        <f>AA58+AC58+AE58+AG58+AI58+AK58+AM58+AO58</f>
        <v>9393</v>
      </c>
      <c r="AR58" s="4" t="s">
        <v>48</v>
      </c>
    </row>
    <row r="59" spans="1:44" ht="28.8" x14ac:dyDescent="0.3">
      <c r="A59" s="12" t="s">
        <v>347</v>
      </c>
      <c r="B59" s="12" t="s">
        <v>267</v>
      </c>
      <c r="C59" s="11" t="s">
        <v>265</v>
      </c>
      <c r="D59" s="10">
        <v>4580</v>
      </c>
      <c r="E59" s="9">
        <v>4580</v>
      </c>
      <c r="F59" s="10"/>
      <c r="G59" s="9"/>
      <c r="H59" s="10"/>
      <c r="I59" s="9"/>
      <c r="J59" s="10"/>
      <c r="K59" s="9"/>
      <c r="L59" s="10"/>
      <c r="M59" s="9"/>
      <c r="N59" s="10"/>
      <c r="O59" s="9"/>
      <c r="P59" s="10"/>
      <c r="Q59" s="9"/>
      <c r="R59" s="10"/>
      <c r="S59" s="9"/>
      <c r="T59" s="10"/>
      <c r="U59" s="9"/>
      <c r="V59" s="10"/>
      <c r="W59" s="9"/>
      <c r="X59" s="10"/>
      <c r="Y59" s="9"/>
      <c r="Z59" s="8">
        <f>D59+F59+H59+J59+L59+P59+R59+T59+V59+X59+N59</f>
        <v>4580</v>
      </c>
      <c r="AA59" s="7">
        <f>E59+G59+I59+K59+M59+Q59+S59+U59+W59+Y59+O59</f>
        <v>4580</v>
      </c>
      <c r="AB59" s="10"/>
      <c r="AC59" s="9"/>
      <c r="AD59" s="10"/>
      <c r="AE59" s="9"/>
      <c r="AF59" s="10"/>
      <c r="AG59" s="9"/>
      <c r="AH59" s="10"/>
      <c r="AI59" s="9"/>
      <c r="AJ59" s="10"/>
      <c r="AK59" s="9"/>
      <c r="AL59" s="10"/>
      <c r="AM59" s="9"/>
      <c r="AN59" s="10"/>
      <c r="AO59" s="9"/>
      <c r="AP59" s="8">
        <f>Z59+AB59+AD59+AF59+AH59+AJ59+AL59+AN59</f>
        <v>4580</v>
      </c>
      <c r="AQ59" s="7">
        <f>AA59+AC59+AE59+AG59+AI59+AK59+AM59+AO59</f>
        <v>4580</v>
      </c>
      <c r="AR59" s="4" t="s">
        <v>48</v>
      </c>
    </row>
    <row r="60" spans="1:44" ht="28.8" x14ac:dyDescent="0.3">
      <c r="A60" s="12" t="s">
        <v>347</v>
      </c>
      <c r="B60" s="12" t="s">
        <v>348</v>
      </c>
      <c r="C60" s="11" t="s">
        <v>265</v>
      </c>
      <c r="D60" s="10"/>
      <c r="E60" s="9"/>
      <c r="F60" s="10"/>
      <c r="G60" s="9"/>
      <c r="H60" s="10"/>
      <c r="I60" s="9"/>
      <c r="J60" s="10"/>
      <c r="K60" s="9"/>
      <c r="L60" s="10"/>
      <c r="M60" s="9"/>
      <c r="N60" s="10"/>
      <c r="O60" s="9"/>
      <c r="P60" s="10"/>
      <c r="Q60" s="9"/>
      <c r="R60" s="10"/>
      <c r="S60" s="9"/>
      <c r="T60" s="10"/>
      <c r="U60" s="9"/>
      <c r="V60" s="10"/>
      <c r="W60" s="9"/>
      <c r="X60" s="10"/>
      <c r="Y60" s="9"/>
      <c r="Z60" s="8">
        <f>D60+F60+H60+J60+L60+P60+R60+T60+V60+X60+N60</f>
        <v>0</v>
      </c>
      <c r="AA60" s="7">
        <f>E60+G60+I60+K60+M60+Q60+S60+U60+W60+Y60+O60</f>
        <v>0</v>
      </c>
      <c r="AB60" s="10"/>
      <c r="AC60" s="9"/>
      <c r="AD60" s="10">
        <v>2300</v>
      </c>
      <c r="AE60" s="9"/>
      <c r="AF60" s="10"/>
      <c r="AG60" s="9"/>
      <c r="AH60" s="10"/>
      <c r="AI60" s="9"/>
      <c r="AJ60" s="10"/>
      <c r="AK60" s="9"/>
      <c r="AL60" s="10"/>
      <c r="AM60" s="9"/>
      <c r="AN60" s="10"/>
      <c r="AO60" s="9"/>
      <c r="AP60" s="8">
        <f>Z60+AB60+AD60+AF60+AH60+AJ60+AL60+AN60</f>
        <v>2300</v>
      </c>
      <c r="AQ60" s="7">
        <f>AA60+AC60+AE60+AG60+AI60+AK60+AM60+AO60</f>
        <v>0</v>
      </c>
      <c r="AR60" s="4" t="s">
        <v>48</v>
      </c>
    </row>
    <row r="61" spans="1:44" x14ac:dyDescent="0.3">
      <c r="A61" s="12" t="s">
        <v>347</v>
      </c>
      <c r="B61" s="12" t="s">
        <v>192</v>
      </c>
      <c r="C61" s="11" t="s">
        <v>43</v>
      </c>
      <c r="D61" s="10">
        <v>6716</v>
      </c>
      <c r="E61" s="9">
        <v>7267</v>
      </c>
      <c r="F61" s="10"/>
      <c r="G61" s="9"/>
      <c r="H61" s="10"/>
      <c r="I61" s="9"/>
      <c r="J61" s="10"/>
      <c r="K61" s="9"/>
      <c r="L61" s="10"/>
      <c r="M61" s="9"/>
      <c r="N61" s="10"/>
      <c r="O61" s="9"/>
      <c r="P61" s="10"/>
      <c r="Q61" s="9"/>
      <c r="R61" s="10">
        <v>100</v>
      </c>
      <c r="S61" s="9">
        <v>100</v>
      </c>
      <c r="T61" s="10"/>
      <c r="U61" s="9"/>
      <c r="V61" s="10"/>
      <c r="W61" s="9"/>
      <c r="X61" s="10"/>
      <c r="Y61" s="9"/>
      <c r="Z61" s="8">
        <f>D61+F61+H61+J61+L61+P61+R61+T61+V61+X61+N61</f>
        <v>6816</v>
      </c>
      <c r="AA61" s="7">
        <f>E61+G61+I61+K61+M61+Q61+S61+U61+W61+Y61+O61</f>
        <v>7367</v>
      </c>
      <c r="AB61" s="10"/>
      <c r="AC61" s="9"/>
      <c r="AD61" s="10">
        <v>200</v>
      </c>
      <c r="AE61" s="9">
        <v>200</v>
      </c>
      <c r="AF61" s="10">
        <v>1900</v>
      </c>
      <c r="AG61" s="9">
        <v>1800</v>
      </c>
      <c r="AH61" s="10"/>
      <c r="AI61" s="9"/>
      <c r="AJ61" s="10"/>
      <c r="AK61" s="9"/>
      <c r="AL61" s="10"/>
      <c r="AM61" s="9"/>
      <c r="AN61" s="10"/>
      <c r="AO61" s="9"/>
      <c r="AP61" s="8">
        <f>Z61+AB61+AD61+AF61+AH61+AJ61+AL61+AN61</f>
        <v>8916</v>
      </c>
      <c r="AQ61" s="7">
        <f>AA61+AC61+AE61+AG61+AI61+AK61+AM61+AO61</f>
        <v>9367</v>
      </c>
      <c r="AR61" s="4" t="s">
        <v>42</v>
      </c>
    </row>
    <row r="62" spans="1:44" x14ac:dyDescent="0.3">
      <c r="A62" s="12" t="s">
        <v>347</v>
      </c>
      <c r="B62" s="12" t="s">
        <v>125</v>
      </c>
      <c r="C62" s="11" t="s">
        <v>75</v>
      </c>
      <c r="D62" s="10"/>
      <c r="E62" s="9"/>
      <c r="F62" s="10"/>
      <c r="G62" s="9"/>
      <c r="H62" s="10"/>
      <c r="I62" s="9"/>
      <c r="J62" s="10"/>
      <c r="K62" s="9"/>
      <c r="L62" s="10"/>
      <c r="M62" s="9"/>
      <c r="N62" s="10"/>
      <c r="O62" s="9"/>
      <c r="P62" s="10"/>
      <c r="Q62" s="9"/>
      <c r="R62" s="10"/>
      <c r="S62" s="9"/>
      <c r="T62" s="10"/>
      <c r="U62" s="9"/>
      <c r="V62" s="10">
        <f>6200</f>
        <v>6200</v>
      </c>
      <c r="W62" s="9">
        <v>5900</v>
      </c>
      <c r="X62" s="10"/>
      <c r="Y62" s="9"/>
      <c r="Z62" s="8">
        <f>D62+F62+H62+J62+L62+P62+R62+T62+V62+X62+N62</f>
        <v>6200</v>
      </c>
      <c r="AA62" s="7">
        <f>E62+G62+I62+K62+M62+Q62+S62+U62+W62+Y62+O62</f>
        <v>5900</v>
      </c>
      <c r="AB62" s="10"/>
      <c r="AC62" s="9"/>
      <c r="AD62" s="10"/>
      <c r="AE62" s="9"/>
      <c r="AF62" s="10"/>
      <c r="AG62" s="9"/>
      <c r="AH62" s="10"/>
      <c r="AI62" s="9"/>
      <c r="AJ62" s="10"/>
      <c r="AK62" s="9"/>
      <c r="AL62" s="10"/>
      <c r="AM62" s="9"/>
      <c r="AN62" s="10"/>
      <c r="AO62" s="9"/>
      <c r="AP62" s="8">
        <f>Z62+AB62+AD62+AF62+AH62+AJ62+AL62+AN62</f>
        <v>6200</v>
      </c>
      <c r="AQ62" s="7">
        <f>AA62+AC62+AE62+AG62+AI62+AK62+AM62+AO62</f>
        <v>5900</v>
      </c>
      <c r="AR62" s="4" t="s">
        <v>12</v>
      </c>
    </row>
    <row r="63" spans="1:44" ht="27" x14ac:dyDescent="0.3">
      <c r="A63" s="12" t="s">
        <v>347</v>
      </c>
      <c r="B63" s="12" t="s">
        <v>240</v>
      </c>
      <c r="C63" s="11" t="s">
        <v>75</v>
      </c>
      <c r="D63" s="10"/>
      <c r="E63" s="9"/>
      <c r="F63" s="10"/>
      <c r="G63" s="9"/>
      <c r="H63" s="10"/>
      <c r="I63" s="9"/>
      <c r="J63" s="10"/>
      <c r="K63" s="9"/>
      <c r="L63" s="10"/>
      <c r="M63" s="9"/>
      <c r="N63" s="10"/>
      <c r="O63" s="9"/>
      <c r="P63" s="10"/>
      <c r="Q63" s="9"/>
      <c r="R63" s="10"/>
      <c r="S63" s="9"/>
      <c r="T63" s="10"/>
      <c r="U63" s="9"/>
      <c r="V63" s="10">
        <v>8200</v>
      </c>
      <c r="W63" s="9">
        <v>7000</v>
      </c>
      <c r="X63" s="10"/>
      <c r="Y63" s="9"/>
      <c r="Z63" s="8">
        <f>D63+F63+H63+J63+L63+P63+R63+T63+V63+X63+N63</f>
        <v>8200</v>
      </c>
      <c r="AA63" s="7">
        <f>E63+G63+I63+K63+M63+Q63+S63+U63+W63+Y63+O63</f>
        <v>7000</v>
      </c>
      <c r="AB63" s="10"/>
      <c r="AC63" s="9"/>
      <c r="AD63" s="10"/>
      <c r="AE63" s="9"/>
      <c r="AF63" s="10"/>
      <c r="AG63" s="9"/>
      <c r="AH63" s="10"/>
      <c r="AI63" s="9"/>
      <c r="AJ63" s="10"/>
      <c r="AK63" s="9"/>
      <c r="AL63" s="10"/>
      <c r="AM63" s="9"/>
      <c r="AN63" s="10"/>
      <c r="AO63" s="9"/>
      <c r="AP63" s="8">
        <f>Z63+AB63+AD63+AF63+AH63+AJ63+AL63+AN63</f>
        <v>8200</v>
      </c>
      <c r="AQ63" s="7">
        <f>AA63+AC63+AE63+AG63+AI63+AK63+AM63+AO63</f>
        <v>7000</v>
      </c>
      <c r="AR63" s="4" t="s">
        <v>12</v>
      </c>
    </row>
    <row r="64" spans="1:44" x14ac:dyDescent="0.3">
      <c r="A64" s="12" t="s">
        <v>347</v>
      </c>
      <c r="B64" s="12" t="s">
        <v>191</v>
      </c>
      <c r="C64" s="11" t="s">
        <v>79</v>
      </c>
      <c r="D64" s="10">
        <v>103184</v>
      </c>
      <c r="E64" s="9">
        <v>113320</v>
      </c>
      <c r="F64" s="10"/>
      <c r="G64" s="9"/>
      <c r="H64" s="10"/>
      <c r="I64" s="9"/>
      <c r="J64" s="10"/>
      <c r="K64" s="9"/>
      <c r="L64" s="10"/>
      <c r="M64" s="9"/>
      <c r="N64" s="10"/>
      <c r="O64" s="9"/>
      <c r="P64" s="10"/>
      <c r="Q64" s="9"/>
      <c r="R64" s="10"/>
      <c r="S64" s="9"/>
      <c r="T64" s="10"/>
      <c r="U64" s="9"/>
      <c r="V64" s="10"/>
      <c r="W64" s="9"/>
      <c r="X64" s="10"/>
      <c r="Y64" s="9"/>
      <c r="Z64" s="8">
        <f>D64+F64+H64+J64+L64+P64+R64+T64+V64+X64+N64</f>
        <v>103184</v>
      </c>
      <c r="AA64" s="7">
        <f>E64+G64+I64+K64+M64+Q64+S64+U64+W64+Y64+O64</f>
        <v>113320</v>
      </c>
      <c r="AB64" s="10"/>
      <c r="AC64" s="9"/>
      <c r="AD64" s="10"/>
      <c r="AE64" s="9"/>
      <c r="AF64" s="10"/>
      <c r="AG64" s="9"/>
      <c r="AH64" s="10"/>
      <c r="AI64" s="9"/>
      <c r="AJ64" s="10"/>
      <c r="AK64" s="9"/>
      <c r="AL64" s="10"/>
      <c r="AM64" s="9"/>
      <c r="AN64" s="10"/>
      <c r="AO64" s="9"/>
      <c r="AP64" s="8">
        <f>Z64+AB64+AD64+AF64+AH64+AJ64+AL64+AN64</f>
        <v>103184</v>
      </c>
      <c r="AQ64" s="7">
        <f>AA64+AC64+AE64+AG64+AI64+AK64+AM64+AO64</f>
        <v>113320</v>
      </c>
      <c r="AR64" s="4" t="s">
        <v>12</v>
      </c>
    </row>
    <row r="65" spans="1:44" ht="27" x14ac:dyDescent="0.3">
      <c r="A65" s="12" t="s">
        <v>347</v>
      </c>
      <c r="B65" s="12" t="s">
        <v>190</v>
      </c>
      <c r="C65" s="11" t="s">
        <v>152</v>
      </c>
      <c r="D65" s="10">
        <v>5608</v>
      </c>
      <c r="E65" s="9">
        <v>6435</v>
      </c>
      <c r="F65" s="10"/>
      <c r="G65" s="9"/>
      <c r="H65" s="10"/>
      <c r="I65" s="9"/>
      <c r="J65" s="10"/>
      <c r="K65" s="9"/>
      <c r="L65" s="10"/>
      <c r="M65" s="9"/>
      <c r="N65" s="10"/>
      <c r="O65" s="9"/>
      <c r="P65" s="10"/>
      <c r="Q65" s="9"/>
      <c r="R65" s="10"/>
      <c r="S65" s="9"/>
      <c r="T65" s="10"/>
      <c r="U65" s="9"/>
      <c r="V65" s="10"/>
      <c r="W65" s="9"/>
      <c r="X65" s="10"/>
      <c r="Y65" s="9"/>
      <c r="Z65" s="8">
        <f>D65+F65+H65+J65+L65+P65+R65+T65+V65+X65+N65</f>
        <v>5608</v>
      </c>
      <c r="AA65" s="7">
        <f>E65+G65+I65+K65+M65+Q65+S65+U65+W65+Y65+O65</f>
        <v>6435</v>
      </c>
      <c r="AB65" s="10"/>
      <c r="AC65" s="9"/>
      <c r="AD65" s="10"/>
      <c r="AE65" s="9"/>
      <c r="AF65" s="10"/>
      <c r="AG65" s="9"/>
      <c r="AH65" s="10"/>
      <c r="AI65" s="9"/>
      <c r="AJ65" s="10"/>
      <c r="AK65" s="9"/>
      <c r="AL65" s="10"/>
      <c r="AM65" s="9"/>
      <c r="AN65" s="10"/>
      <c r="AO65" s="9"/>
      <c r="AP65" s="8">
        <f>Z65+AB65+AD65+AF65+AH65+AJ65+AL65+AN65</f>
        <v>5608</v>
      </c>
      <c r="AQ65" s="7">
        <f>AA65+AC65+AE65+AG65+AI65+AK65+AM65+AO65</f>
        <v>6435</v>
      </c>
      <c r="AR65" s="4" t="s">
        <v>12</v>
      </c>
    </row>
    <row r="66" spans="1:44" ht="27" x14ac:dyDescent="0.3">
      <c r="A66" s="12" t="s">
        <v>347</v>
      </c>
      <c r="B66" s="12" t="s">
        <v>189</v>
      </c>
      <c r="C66" s="11" t="s">
        <v>13</v>
      </c>
      <c r="D66" s="10">
        <v>16848</v>
      </c>
      <c r="E66" s="9">
        <v>16928</v>
      </c>
      <c r="F66" s="10"/>
      <c r="G66" s="9"/>
      <c r="H66" s="10"/>
      <c r="I66" s="9"/>
      <c r="J66" s="10"/>
      <c r="K66" s="9"/>
      <c r="L66" s="10"/>
      <c r="M66" s="9"/>
      <c r="N66" s="10"/>
      <c r="O66" s="9"/>
      <c r="P66" s="10"/>
      <c r="Q66" s="9"/>
      <c r="R66" s="10"/>
      <c r="S66" s="9"/>
      <c r="T66" s="10"/>
      <c r="U66" s="9"/>
      <c r="V66" s="10"/>
      <c r="W66" s="9"/>
      <c r="X66" s="10"/>
      <c r="Y66" s="9"/>
      <c r="Z66" s="8">
        <f>D66+F66+H66+J66+L66+P66+R66+T66+V66+X66+N66</f>
        <v>16848</v>
      </c>
      <c r="AA66" s="7">
        <f>E66+G66+I66+K66+M66+Q66+S66+U66+W66+Y66+O66</f>
        <v>16928</v>
      </c>
      <c r="AB66" s="10"/>
      <c r="AC66" s="9"/>
      <c r="AD66" s="10"/>
      <c r="AE66" s="9"/>
      <c r="AF66" s="10"/>
      <c r="AG66" s="9"/>
      <c r="AH66" s="10"/>
      <c r="AI66" s="9"/>
      <c r="AJ66" s="10"/>
      <c r="AK66" s="9"/>
      <c r="AL66" s="10"/>
      <c r="AM66" s="9"/>
      <c r="AN66" s="10"/>
      <c r="AO66" s="9"/>
      <c r="AP66" s="8">
        <f>Z66+AB66+AD66+AF66+AH66+AJ66+AL66+AN66</f>
        <v>16848</v>
      </c>
      <c r="AQ66" s="7">
        <f>AA66+AC66+AE66+AG66+AI66+AK66+AM66+AO66</f>
        <v>16928</v>
      </c>
      <c r="AR66" s="4" t="s">
        <v>12</v>
      </c>
    </row>
    <row r="67" spans="1:44" ht="28.8" x14ac:dyDescent="0.3">
      <c r="A67" s="12" t="s">
        <v>347</v>
      </c>
      <c r="B67" s="12" t="s">
        <v>50</v>
      </c>
      <c r="C67" s="11" t="s">
        <v>49</v>
      </c>
      <c r="D67" s="10"/>
      <c r="E67" s="9"/>
      <c r="F67" s="10"/>
      <c r="G67" s="9"/>
      <c r="H67" s="10"/>
      <c r="I67" s="9"/>
      <c r="J67" s="10"/>
      <c r="K67" s="9"/>
      <c r="L67" s="10"/>
      <c r="M67" s="9"/>
      <c r="N67" s="10"/>
      <c r="O67" s="9"/>
      <c r="P67" s="10"/>
      <c r="Q67" s="9"/>
      <c r="R67" s="10"/>
      <c r="S67" s="9"/>
      <c r="T67" s="10"/>
      <c r="U67" s="9"/>
      <c r="V67" s="10"/>
      <c r="W67" s="9"/>
      <c r="X67" s="10"/>
      <c r="Y67" s="9"/>
      <c r="Z67" s="8">
        <f>D67+F67+H67+J67+L67+P67+R67+T67+V67+X67+N67</f>
        <v>0</v>
      </c>
      <c r="AA67" s="7">
        <f>E67+G67+I67+K67+M67+Q67+S67+U67+W67+Y67+O67</f>
        <v>0</v>
      </c>
      <c r="AB67" s="10"/>
      <c r="AC67" s="9"/>
      <c r="AD67" s="10"/>
      <c r="AE67" s="9"/>
      <c r="AF67" s="10"/>
      <c r="AG67" s="9"/>
      <c r="AH67" s="10"/>
      <c r="AI67" s="9"/>
      <c r="AJ67" s="10"/>
      <c r="AK67" s="9"/>
      <c r="AL67" s="10">
        <v>6636</v>
      </c>
      <c r="AM67" s="9">
        <v>6300</v>
      </c>
      <c r="AN67" s="10"/>
      <c r="AO67" s="9"/>
      <c r="AP67" s="8">
        <f>Z67+AB67+AD67+AF67+AH67+AJ67+AL67+AN67</f>
        <v>6636</v>
      </c>
      <c r="AQ67" s="7">
        <f>AA67+AC67+AE67+AG67+AI67+AK67+AM67+AO67</f>
        <v>6300</v>
      </c>
      <c r="AR67" s="4" t="s">
        <v>48</v>
      </c>
    </row>
    <row r="68" spans="1:44" x14ac:dyDescent="0.3">
      <c r="A68" s="12" t="s">
        <v>347</v>
      </c>
      <c r="B68" s="12" t="s">
        <v>7</v>
      </c>
      <c r="C68" s="11"/>
      <c r="D68" s="10">
        <v>9357</v>
      </c>
      <c r="E68" s="9">
        <v>11153</v>
      </c>
      <c r="F68" s="10"/>
      <c r="G68" s="9"/>
      <c r="H68" s="10"/>
      <c r="I68" s="9"/>
      <c r="J68" s="10"/>
      <c r="K68" s="9"/>
      <c r="L68" s="10"/>
      <c r="M68" s="9"/>
      <c r="N68" s="10"/>
      <c r="O68" s="9"/>
      <c r="P68" s="10"/>
      <c r="Q68" s="9"/>
      <c r="R68" s="10"/>
      <c r="S68" s="9"/>
      <c r="T68" s="10"/>
      <c r="U68" s="9"/>
      <c r="V68" s="10"/>
      <c r="W68" s="9"/>
      <c r="X68" s="10"/>
      <c r="Y68" s="9"/>
      <c r="Z68" s="8">
        <f>D68+F68+H68+J68+L68+P68+R68+T68+V68+X68+N68</f>
        <v>9357</v>
      </c>
      <c r="AA68" s="7">
        <f>E68+G68+I68+K68+M68+Q68+S68+U68+W68+Y68+O68</f>
        <v>11153</v>
      </c>
      <c r="AB68" s="10"/>
      <c r="AC68" s="9"/>
      <c r="AD68" s="10"/>
      <c r="AE68" s="9"/>
      <c r="AF68" s="10"/>
      <c r="AG68" s="9"/>
      <c r="AH68" s="10"/>
      <c r="AI68" s="9"/>
      <c r="AJ68" s="10"/>
      <c r="AK68" s="9"/>
      <c r="AL68" s="10"/>
      <c r="AM68" s="9"/>
      <c r="AN68" s="10"/>
      <c r="AO68" s="9"/>
      <c r="AP68" s="8">
        <f>Z68+AB68+AD68+AF68+AH68+AJ68+AL68+AN68</f>
        <v>9357</v>
      </c>
      <c r="AQ68" s="7">
        <f>AA68+AC68+AE68+AG68+AI68+AK68+AM68+AO68</f>
        <v>11153</v>
      </c>
      <c r="AR68" s="4" t="s">
        <v>110</v>
      </c>
    </row>
    <row r="69" spans="1:44" x14ac:dyDescent="0.3">
      <c r="A69" s="12" t="s">
        <v>347</v>
      </c>
      <c r="B69" s="12" t="s">
        <v>4</v>
      </c>
      <c r="C69" s="11"/>
      <c r="D69" s="10">
        <v>9190</v>
      </c>
      <c r="E69" s="9">
        <v>10533</v>
      </c>
      <c r="F69" s="10"/>
      <c r="G69" s="9"/>
      <c r="H69" s="10"/>
      <c r="I69" s="9"/>
      <c r="J69" s="10"/>
      <c r="K69" s="9"/>
      <c r="L69" s="10"/>
      <c r="M69" s="9"/>
      <c r="N69" s="10"/>
      <c r="O69" s="9"/>
      <c r="P69" s="10"/>
      <c r="Q69" s="9"/>
      <c r="R69" s="10"/>
      <c r="S69" s="9"/>
      <c r="T69" s="10"/>
      <c r="U69" s="9"/>
      <c r="V69" s="10"/>
      <c r="W69" s="9"/>
      <c r="X69" s="10"/>
      <c r="Y69" s="9"/>
      <c r="Z69" s="8">
        <f>D69+F69+H69+J69+L69+P69+R69+T69+V69+X69+N69</f>
        <v>9190</v>
      </c>
      <c r="AA69" s="7">
        <f>E69+G69+I69+K69+M69+Q69+S69+U69+W69+Y69+O69</f>
        <v>10533</v>
      </c>
      <c r="AB69" s="10"/>
      <c r="AC69" s="9"/>
      <c r="AD69" s="10"/>
      <c r="AE69" s="9"/>
      <c r="AF69" s="10"/>
      <c r="AG69" s="9"/>
      <c r="AH69" s="10"/>
      <c r="AI69" s="9"/>
      <c r="AJ69" s="10"/>
      <c r="AK69" s="9"/>
      <c r="AL69" s="10"/>
      <c r="AM69" s="9"/>
      <c r="AN69" s="10"/>
      <c r="AO69" s="9"/>
      <c r="AP69" s="8">
        <f>Z69+AB69+AD69+AF69+AH69+AJ69+AL69+AN69</f>
        <v>9190</v>
      </c>
      <c r="AQ69" s="7">
        <f>AA69+AC69+AE69+AG69+AI69+AK69+AM69+AO69</f>
        <v>10533</v>
      </c>
      <c r="AR69" s="4" t="s">
        <v>110</v>
      </c>
    </row>
    <row r="70" spans="1:44" x14ac:dyDescent="0.3">
      <c r="A70" s="6" t="s">
        <v>346</v>
      </c>
      <c r="B70" s="6" t="s">
        <v>1</v>
      </c>
      <c r="C70" s="23"/>
      <c r="D70" s="22">
        <f>SUM(D38:D69)</f>
        <v>612458</v>
      </c>
      <c r="E70" s="26">
        <f>SUM(E38:E69)</f>
        <v>712859</v>
      </c>
      <c r="F70" s="22">
        <f>SUM(F38:F69)</f>
        <v>3260</v>
      </c>
      <c r="G70" s="22">
        <f>SUM(G38:G69)</f>
        <v>3250</v>
      </c>
      <c r="H70" s="22">
        <f>SUM(H38:H69)</f>
        <v>61600</v>
      </c>
      <c r="I70" s="22">
        <f>SUM(I38:I69)</f>
        <v>55660</v>
      </c>
      <c r="J70" s="22">
        <f>SUM(J38:J69)</f>
        <v>9140</v>
      </c>
      <c r="K70" s="22">
        <f>SUM(K38:K69)</f>
        <v>8940</v>
      </c>
      <c r="L70" s="22">
        <f>SUM(L38:L69)</f>
        <v>22920</v>
      </c>
      <c r="M70" s="22">
        <f>SUM(M38:M69)</f>
        <v>23130</v>
      </c>
      <c r="N70" s="22">
        <f>SUM(N38:N69)</f>
        <v>7372</v>
      </c>
      <c r="O70" s="22">
        <f>SUM(O38:O69)</f>
        <v>7242</v>
      </c>
      <c r="P70" s="22">
        <f>SUM(P38:P69)</f>
        <v>0</v>
      </c>
      <c r="Q70" s="22">
        <f>SUM(Q38:Q69)</f>
        <v>0</v>
      </c>
      <c r="R70" s="22">
        <f>SUM(R38:R69)</f>
        <v>11460</v>
      </c>
      <c r="S70" s="22">
        <f>SUM(S38:S69)</f>
        <v>10760</v>
      </c>
      <c r="T70" s="22">
        <f>SUM(T38:T69)</f>
        <v>59140</v>
      </c>
      <c r="U70" s="22">
        <f>SUM(U38:U69)</f>
        <v>60143</v>
      </c>
      <c r="V70" s="22">
        <f>SUM(V38:V69)</f>
        <v>14400</v>
      </c>
      <c r="W70" s="22">
        <f>SUM(W38:W69)</f>
        <v>12900</v>
      </c>
      <c r="X70" s="22">
        <f>SUM(X38:X69)</f>
        <v>0</v>
      </c>
      <c r="Y70" s="22">
        <f>SUM(Y38:Y69)</f>
        <v>0</v>
      </c>
      <c r="Z70" s="22">
        <f>SUM(Z38:Z69)</f>
        <v>801750</v>
      </c>
      <c r="AA70" s="22">
        <f>SUM(AA38:AA69)</f>
        <v>894884</v>
      </c>
      <c r="AB70" s="22">
        <f>SUM(AB38:AB69)</f>
        <v>530</v>
      </c>
      <c r="AC70" s="22">
        <f>SUM(AC38:AC69)</f>
        <v>270</v>
      </c>
      <c r="AD70" s="22">
        <f>SUM(AD38:AD69)</f>
        <v>60689</v>
      </c>
      <c r="AE70" s="22">
        <f>SUM(AE38:AE69)</f>
        <v>56933</v>
      </c>
      <c r="AF70" s="22">
        <f>SUM(AF38:AF69)</f>
        <v>65280</v>
      </c>
      <c r="AG70" s="22">
        <f>SUM(AG38:AG69)</f>
        <v>64840</v>
      </c>
      <c r="AH70" s="22">
        <f>SUM(AH38:AH69)</f>
        <v>2850</v>
      </c>
      <c r="AI70" s="22">
        <f>SUM(AI38:AI69)</f>
        <v>2416</v>
      </c>
      <c r="AJ70" s="22">
        <f>SUM(AJ38:AJ69)</f>
        <v>0</v>
      </c>
      <c r="AK70" s="22">
        <f>SUM(AK38:AK69)</f>
        <v>0</v>
      </c>
      <c r="AL70" s="22">
        <f>SUM(AL38:AL69)</f>
        <v>6636</v>
      </c>
      <c r="AM70" s="22">
        <f>SUM(AM38:AM69)</f>
        <v>6300</v>
      </c>
      <c r="AN70" s="22">
        <f>SUM(AN38:AN69)</f>
        <v>0</v>
      </c>
      <c r="AO70" s="22">
        <f>SUM(AO38:AO69)</f>
        <v>0</v>
      </c>
      <c r="AP70" s="22">
        <f>SUM(AP38:AP69)</f>
        <v>937735</v>
      </c>
      <c r="AQ70" s="22">
        <f>SUM(AQ38:AQ69)</f>
        <v>1025643</v>
      </c>
      <c r="AR70" s="4"/>
    </row>
    <row r="71" spans="1:44" x14ac:dyDescent="0.3">
      <c r="A71" s="12" t="s">
        <v>343</v>
      </c>
      <c r="B71" s="12" t="s">
        <v>209</v>
      </c>
      <c r="C71" s="11" t="s">
        <v>24</v>
      </c>
      <c r="D71" s="25">
        <v>50508</v>
      </c>
      <c r="E71" s="14">
        <v>48586</v>
      </c>
      <c r="F71" s="25">
        <f>400+120</f>
        <v>520</v>
      </c>
      <c r="G71" s="14">
        <v>520</v>
      </c>
      <c r="H71" s="25">
        <f>2500+181</f>
        <v>2681</v>
      </c>
      <c r="I71" s="14">
        <v>2681</v>
      </c>
      <c r="J71" s="25">
        <f>630+30</f>
        <v>660</v>
      </c>
      <c r="K71" s="14">
        <v>660</v>
      </c>
      <c r="L71" s="25">
        <f>1700+40</f>
        <v>1740</v>
      </c>
      <c r="M71" s="14">
        <v>1740</v>
      </c>
      <c r="N71" s="25">
        <f>90+20</f>
        <v>110</v>
      </c>
      <c r="O71" s="14">
        <v>110</v>
      </c>
      <c r="P71" s="25"/>
      <c r="Q71" s="14"/>
      <c r="R71" s="25">
        <f>3000+70</f>
        <v>3070</v>
      </c>
      <c r="S71" s="14">
        <v>3070</v>
      </c>
      <c r="T71" s="25"/>
      <c r="U71" s="14"/>
      <c r="V71" s="25"/>
      <c r="W71" s="14"/>
      <c r="X71" s="25"/>
      <c r="Y71" s="14"/>
      <c r="Z71" s="8">
        <f>D71+F71+H71+J71+L71+P71+R71+T71+V71+X71+N71</f>
        <v>59289</v>
      </c>
      <c r="AA71" s="7">
        <f>E71+G71+I71+K71+M71+Q71+S71+U71+W71+Y71+O71</f>
        <v>57367</v>
      </c>
      <c r="AB71" s="25"/>
      <c r="AC71" s="14"/>
      <c r="AD71" s="25">
        <f>10642+279</f>
        <v>10921</v>
      </c>
      <c r="AE71" s="14">
        <v>7000</v>
      </c>
      <c r="AF71" s="25">
        <f>2348+88</f>
        <v>2436</v>
      </c>
      <c r="AG71" s="14">
        <v>4825</v>
      </c>
      <c r="AH71" s="25"/>
      <c r="AI71" s="14"/>
      <c r="AJ71" s="25"/>
      <c r="AK71" s="14"/>
      <c r="AL71" s="10"/>
      <c r="AM71" s="14"/>
      <c r="AN71" s="15"/>
      <c r="AO71" s="14">
        <v>2000</v>
      </c>
      <c r="AP71" s="8">
        <f>Z71+AB71+AD71+AF71+AH71+AJ71+AL71+AN71</f>
        <v>72646</v>
      </c>
      <c r="AQ71" s="7">
        <f>AA71+AC71+AE71+AG71+AI71+AK71+AM71+AO71</f>
        <v>71192</v>
      </c>
      <c r="AR71" s="4" t="s">
        <v>110</v>
      </c>
    </row>
    <row r="72" spans="1:44" x14ac:dyDescent="0.3">
      <c r="A72" s="12" t="s">
        <v>343</v>
      </c>
      <c r="B72" s="12" t="s">
        <v>104</v>
      </c>
      <c r="C72" s="11" t="s">
        <v>103</v>
      </c>
      <c r="D72" s="25"/>
      <c r="E72" s="14"/>
      <c r="F72" s="25">
        <v>140</v>
      </c>
      <c r="G72" s="14">
        <v>140</v>
      </c>
      <c r="H72" s="25">
        <v>271</v>
      </c>
      <c r="I72" s="14">
        <v>271</v>
      </c>
      <c r="J72" s="25">
        <v>45</v>
      </c>
      <c r="K72" s="14">
        <v>45</v>
      </c>
      <c r="L72" s="25">
        <v>200</v>
      </c>
      <c r="M72" s="14">
        <v>200</v>
      </c>
      <c r="N72" s="25">
        <v>16</v>
      </c>
      <c r="O72" s="14">
        <v>16</v>
      </c>
      <c r="P72" s="25"/>
      <c r="Q72" s="14"/>
      <c r="R72" s="25">
        <v>128</v>
      </c>
      <c r="S72" s="14">
        <v>128</v>
      </c>
      <c r="T72" s="25"/>
      <c r="U72" s="14"/>
      <c r="V72" s="25"/>
      <c r="W72" s="14"/>
      <c r="X72" s="25"/>
      <c r="Y72" s="14"/>
      <c r="Z72" s="8">
        <f>D72+F72+H72+J72+L72+P72+R72+T72+V72+X72+N72</f>
        <v>800</v>
      </c>
      <c r="AA72" s="7">
        <f>E72+G72+I72+K72+M72+Q72+S72+U72+W72+Y72+O72</f>
        <v>800</v>
      </c>
      <c r="AB72" s="25"/>
      <c r="AC72" s="14"/>
      <c r="AD72" s="25">
        <v>84</v>
      </c>
      <c r="AE72" s="14">
        <v>30</v>
      </c>
      <c r="AF72" s="25">
        <v>161</v>
      </c>
      <c r="AG72" s="14">
        <v>30</v>
      </c>
      <c r="AH72" s="25"/>
      <c r="AI72" s="14"/>
      <c r="AJ72" s="25"/>
      <c r="AK72" s="14"/>
      <c r="AL72" s="10"/>
      <c r="AM72" s="14"/>
      <c r="AN72" s="10"/>
      <c r="AO72" s="9"/>
      <c r="AP72" s="8">
        <f>Z72+AB72+AD72+AF72+AH72+AJ72+AL72+AN72</f>
        <v>1045</v>
      </c>
      <c r="AQ72" s="7">
        <f>AA72+AC72+AE72+AG72+AI72+AK72+AM72+AO72</f>
        <v>860</v>
      </c>
      <c r="AR72" s="4" t="s">
        <v>110</v>
      </c>
    </row>
    <row r="73" spans="1:44" x14ac:dyDescent="0.3">
      <c r="A73" s="12" t="s">
        <v>343</v>
      </c>
      <c r="B73" s="12" t="s">
        <v>137</v>
      </c>
      <c r="C73" s="11" t="s">
        <v>8</v>
      </c>
      <c r="D73" s="25">
        <v>81572</v>
      </c>
      <c r="E73" s="14">
        <v>98239</v>
      </c>
      <c r="F73" s="25"/>
      <c r="G73" s="14"/>
      <c r="H73" s="25">
        <v>8668</v>
      </c>
      <c r="I73" s="14">
        <v>8668</v>
      </c>
      <c r="J73" s="25"/>
      <c r="K73" s="14"/>
      <c r="L73" s="25">
        <v>1100</v>
      </c>
      <c r="M73" s="14">
        <v>1100</v>
      </c>
      <c r="N73" s="25">
        <v>3000</v>
      </c>
      <c r="O73" s="14">
        <v>3000</v>
      </c>
      <c r="P73" s="25"/>
      <c r="Q73" s="14"/>
      <c r="R73" s="25"/>
      <c r="S73" s="14"/>
      <c r="T73" s="25"/>
      <c r="U73" s="14"/>
      <c r="V73" s="25"/>
      <c r="W73" s="14"/>
      <c r="X73" s="25"/>
      <c r="Y73" s="14"/>
      <c r="Z73" s="8">
        <f>D73+F73+H73+J73+L73+P73+R73+T73+V73+X73+N73</f>
        <v>94340</v>
      </c>
      <c r="AA73" s="7">
        <f>E73+G73+I73+K73+M73+Q73+S73+U73+W73+Y73+O73</f>
        <v>111007</v>
      </c>
      <c r="AB73" s="25"/>
      <c r="AC73" s="14"/>
      <c r="AD73" s="25">
        <v>29950</v>
      </c>
      <c r="AE73" s="14">
        <v>24000</v>
      </c>
      <c r="AF73" s="25">
        <v>1000</v>
      </c>
      <c r="AG73" s="14">
        <v>1000</v>
      </c>
      <c r="AH73" s="25"/>
      <c r="AI73" s="14"/>
      <c r="AJ73" s="25"/>
      <c r="AK73" s="14"/>
      <c r="AL73" s="10"/>
      <c r="AM73" s="14"/>
      <c r="AN73" s="10"/>
      <c r="AO73" s="9"/>
      <c r="AP73" s="8">
        <f>Z73+AB73+AD73+AF73+AH73+AJ73+AL73+AN73</f>
        <v>125290</v>
      </c>
      <c r="AQ73" s="7">
        <f>AA73+AC73+AE73+AG73+AI73+AK73+AM73+AO73</f>
        <v>136007</v>
      </c>
      <c r="AR73" s="4" t="s">
        <v>129</v>
      </c>
    </row>
    <row r="74" spans="1:44" ht="27" x14ac:dyDescent="0.3">
      <c r="A74" s="12" t="s">
        <v>343</v>
      </c>
      <c r="B74" s="12" t="s">
        <v>133</v>
      </c>
      <c r="C74" s="11" t="s">
        <v>8</v>
      </c>
      <c r="D74" s="25"/>
      <c r="E74" s="14"/>
      <c r="F74" s="25"/>
      <c r="G74" s="14"/>
      <c r="H74" s="25"/>
      <c r="I74" s="14"/>
      <c r="J74" s="25"/>
      <c r="K74" s="14"/>
      <c r="L74" s="25"/>
      <c r="M74" s="14"/>
      <c r="N74" s="25"/>
      <c r="O74" s="14"/>
      <c r="P74" s="25"/>
      <c r="Q74" s="14"/>
      <c r="R74" s="25"/>
      <c r="S74" s="14"/>
      <c r="T74" s="25"/>
      <c r="U74" s="14"/>
      <c r="V74" s="25"/>
      <c r="W74" s="14"/>
      <c r="X74" s="25"/>
      <c r="Y74" s="14"/>
      <c r="Z74" s="8">
        <f>D74+F74+H74+J74+L74+P74+R74+T74+V74+X74+N74</f>
        <v>0</v>
      </c>
      <c r="AA74" s="7">
        <f>E74+G74+I74+K74+M74+Q74+S74+U74+W74+Y74+O74</f>
        <v>0</v>
      </c>
      <c r="AB74" s="25"/>
      <c r="AC74" s="14"/>
      <c r="AD74" s="25">
        <v>18173</v>
      </c>
      <c r="AE74" s="14">
        <v>18915</v>
      </c>
      <c r="AF74" s="25"/>
      <c r="AG74" s="14"/>
      <c r="AH74" s="25"/>
      <c r="AI74" s="14"/>
      <c r="AJ74" s="25"/>
      <c r="AK74" s="14"/>
      <c r="AL74" s="10"/>
      <c r="AM74" s="14"/>
      <c r="AN74" s="10"/>
      <c r="AO74" s="9"/>
      <c r="AP74" s="8">
        <f>Z74+AB74+AD74+AF74+AH74+AJ74+AL74+AN74</f>
        <v>18173</v>
      </c>
      <c r="AQ74" s="7">
        <f>AA74+AC74+AE74+AG74+AI74+AK74+AM74+AO74</f>
        <v>18915</v>
      </c>
      <c r="AR74" s="4" t="s">
        <v>131</v>
      </c>
    </row>
    <row r="75" spans="1:44" x14ac:dyDescent="0.3">
      <c r="A75" s="12" t="s">
        <v>343</v>
      </c>
      <c r="B75" s="12" t="s">
        <v>132</v>
      </c>
      <c r="C75" s="11" t="s">
        <v>8</v>
      </c>
      <c r="D75" s="25"/>
      <c r="E75" s="14"/>
      <c r="F75" s="25"/>
      <c r="G75" s="14"/>
      <c r="H75" s="25"/>
      <c r="I75" s="14"/>
      <c r="J75" s="25"/>
      <c r="K75" s="14"/>
      <c r="L75" s="25"/>
      <c r="M75" s="14"/>
      <c r="N75" s="25"/>
      <c r="O75" s="14"/>
      <c r="P75" s="25"/>
      <c r="Q75" s="14"/>
      <c r="R75" s="25"/>
      <c r="S75" s="14"/>
      <c r="T75" s="25"/>
      <c r="U75" s="14"/>
      <c r="V75" s="25"/>
      <c r="W75" s="14"/>
      <c r="X75" s="25"/>
      <c r="Y75" s="14"/>
      <c r="Z75" s="8">
        <f>D75+F75+H75+J75+L75+P75+R75+T75+V75+X75+N75</f>
        <v>0</v>
      </c>
      <c r="AA75" s="7">
        <f>E75+G75+I75+K75+M75+Q75+S75+U75+W75+Y75+O75</f>
        <v>0</v>
      </c>
      <c r="AB75" s="25"/>
      <c r="AC75" s="14"/>
      <c r="AD75" s="25">
        <v>29092</v>
      </c>
      <c r="AE75" s="14">
        <v>29144</v>
      </c>
      <c r="AF75" s="25"/>
      <c r="AG75" s="14"/>
      <c r="AH75" s="25"/>
      <c r="AI75" s="14"/>
      <c r="AJ75" s="25"/>
      <c r="AK75" s="14"/>
      <c r="AL75" s="10"/>
      <c r="AM75" s="14"/>
      <c r="AN75" s="10"/>
      <c r="AO75" s="9"/>
      <c r="AP75" s="8">
        <f>Z75+AB75+AD75+AF75+AH75+AJ75+AL75+AN75</f>
        <v>29092</v>
      </c>
      <c r="AQ75" s="7">
        <f>AA75+AC75+AE75+AG75+AI75+AK75+AM75+AO75</f>
        <v>29144</v>
      </c>
      <c r="AR75" s="4" t="s">
        <v>131</v>
      </c>
    </row>
    <row r="76" spans="1:44" x14ac:dyDescent="0.3">
      <c r="A76" s="12" t="s">
        <v>343</v>
      </c>
      <c r="B76" s="12" t="s">
        <v>146</v>
      </c>
      <c r="C76" s="11" t="s">
        <v>85</v>
      </c>
      <c r="D76" s="25">
        <v>10692</v>
      </c>
      <c r="E76" s="14">
        <v>11583</v>
      </c>
      <c r="F76" s="25">
        <v>80</v>
      </c>
      <c r="G76" s="14">
        <v>80</v>
      </c>
      <c r="H76" s="25">
        <v>2373</v>
      </c>
      <c r="I76" s="14">
        <v>2373</v>
      </c>
      <c r="J76" s="25">
        <v>150</v>
      </c>
      <c r="K76" s="14">
        <v>150</v>
      </c>
      <c r="L76" s="25">
        <v>900</v>
      </c>
      <c r="M76" s="14">
        <v>900</v>
      </c>
      <c r="N76" s="25">
        <v>70</v>
      </c>
      <c r="O76" s="14">
        <v>70</v>
      </c>
      <c r="P76" s="25"/>
      <c r="Q76" s="14"/>
      <c r="R76" s="25">
        <v>71</v>
      </c>
      <c r="S76" s="14">
        <v>71</v>
      </c>
      <c r="T76" s="25"/>
      <c r="U76" s="14"/>
      <c r="V76" s="25"/>
      <c r="W76" s="14"/>
      <c r="X76" s="25"/>
      <c r="Y76" s="14"/>
      <c r="Z76" s="8">
        <f>D76+F76+H76+J76+L76+P76+R76+T76+V76+X76+N76</f>
        <v>14336</v>
      </c>
      <c r="AA76" s="7">
        <f>E76+G76+I76+K76+M76+Q76+S76+U76+W76+Y76+O76</f>
        <v>15227</v>
      </c>
      <c r="AB76" s="25"/>
      <c r="AC76" s="14"/>
      <c r="AD76" s="25">
        <v>485</v>
      </c>
      <c r="AE76" s="14">
        <v>1100</v>
      </c>
      <c r="AF76" s="25">
        <v>703</v>
      </c>
      <c r="AG76" s="14">
        <v>500</v>
      </c>
      <c r="AH76" s="25">
        <v>2859</v>
      </c>
      <c r="AI76" s="14">
        <v>2853</v>
      </c>
      <c r="AJ76" s="25"/>
      <c r="AK76" s="14"/>
      <c r="AL76" s="10"/>
      <c r="AM76" s="14"/>
      <c r="AN76" s="10"/>
      <c r="AO76" s="9"/>
      <c r="AP76" s="8">
        <f>Z76+AB76+AD76+AF76+AH76+AJ76+AL76+AN76</f>
        <v>18383</v>
      </c>
      <c r="AQ76" s="7">
        <f>AA76+AC76+AE76+AG76+AI76+AK76+AM76+AO76</f>
        <v>19680</v>
      </c>
      <c r="AR76" s="4" t="s">
        <v>93</v>
      </c>
    </row>
    <row r="77" spans="1:44" x14ac:dyDescent="0.3">
      <c r="A77" s="12" t="s">
        <v>343</v>
      </c>
      <c r="B77" s="12" t="s">
        <v>150</v>
      </c>
      <c r="C77" s="11" t="s">
        <v>85</v>
      </c>
      <c r="D77" s="25">
        <v>32909</v>
      </c>
      <c r="E77" s="14">
        <v>33176</v>
      </c>
      <c r="F77" s="25">
        <v>190</v>
      </c>
      <c r="G77" s="14">
        <v>190</v>
      </c>
      <c r="H77" s="25">
        <v>4746</v>
      </c>
      <c r="I77" s="14">
        <v>4746</v>
      </c>
      <c r="J77" s="25">
        <v>500</v>
      </c>
      <c r="K77" s="14">
        <v>500</v>
      </c>
      <c r="L77" s="25">
        <v>800</v>
      </c>
      <c r="M77" s="14">
        <v>800</v>
      </c>
      <c r="N77" s="25">
        <v>150</v>
      </c>
      <c r="O77" s="14">
        <v>150</v>
      </c>
      <c r="P77" s="25"/>
      <c r="Q77" s="14"/>
      <c r="R77" s="25">
        <v>940</v>
      </c>
      <c r="S77" s="14">
        <v>940</v>
      </c>
      <c r="T77" s="25"/>
      <c r="U77" s="14"/>
      <c r="V77" s="25"/>
      <c r="W77" s="14"/>
      <c r="X77" s="25"/>
      <c r="Y77" s="14"/>
      <c r="Z77" s="8">
        <f>D77+F77+H77+J77+L77+P77+R77+T77+V77+X77+N77</f>
        <v>40235</v>
      </c>
      <c r="AA77" s="7">
        <f>E77+G77+I77+K77+M77+Q77+S77+U77+W77+Y77+O77</f>
        <v>40502</v>
      </c>
      <c r="AB77" s="25">
        <v>110</v>
      </c>
      <c r="AC77" s="14">
        <v>110</v>
      </c>
      <c r="AD77" s="25">
        <v>9452</v>
      </c>
      <c r="AE77" s="14">
        <v>9000</v>
      </c>
      <c r="AF77" s="25">
        <v>3350</v>
      </c>
      <c r="AG77" s="14">
        <v>3000</v>
      </c>
      <c r="AH77" s="25"/>
      <c r="AI77" s="14"/>
      <c r="AJ77" s="25"/>
      <c r="AK77" s="14"/>
      <c r="AL77" s="10"/>
      <c r="AM77" s="14"/>
      <c r="AN77" s="10"/>
      <c r="AO77" s="9"/>
      <c r="AP77" s="8">
        <f>Z77+AB77+AD77+AF77+AH77+AJ77+AL77+AN77</f>
        <v>53147</v>
      </c>
      <c r="AQ77" s="7">
        <f>AA77+AC77+AE77+AG77+AI77+AK77+AM77+AO77</f>
        <v>52612</v>
      </c>
      <c r="AR77" s="4" t="s">
        <v>93</v>
      </c>
    </row>
    <row r="78" spans="1:44" x14ac:dyDescent="0.3">
      <c r="A78" s="12" t="s">
        <v>343</v>
      </c>
      <c r="B78" s="12" t="s">
        <v>345</v>
      </c>
      <c r="C78" s="11" t="s">
        <v>13</v>
      </c>
      <c r="D78" s="25">
        <v>67426</v>
      </c>
      <c r="E78" s="14">
        <v>54740</v>
      </c>
      <c r="F78" s="25">
        <v>300</v>
      </c>
      <c r="G78" s="14">
        <v>300</v>
      </c>
      <c r="H78" s="25">
        <v>20340</v>
      </c>
      <c r="I78" s="14">
        <v>20340</v>
      </c>
      <c r="J78" s="25">
        <v>2376</v>
      </c>
      <c r="K78" s="14">
        <v>2376</v>
      </c>
      <c r="L78" s="25">
        <v>5500</v>
      </c>
      <c r="M78" s="14">
        <v>5500</v>
      </c>
      <c r="N78" s="25">
        <v>240</v>
      </c>
      <c r="O78" s="14">
        <v>240</v>
      </c>
      <c r="P78" s="25"/>
      <c r="Q78" s="14"/>
      <c r="R78" s="25">
        <v>500</v>
      </c>
      <c r="S78" s="14">
        <v>500</v>
      </c>
      <c r="T78" s="25">
        <v>12499</v>
      </c>
      <c r="U78" s="14">
        <v>10802</v>
      </c>
      <c r="V78" s="25"/>
      <c r="W78" s="14"/>
      <c r="X78" s="25"/>
      <c r="Y78" s="14"/>
      <c r="Z78" s="8">
        <f>D78+F78+H78+J78+L78+P78+R78+T78+V78+X78+N78</f>
        <v>109181</v>
      </c>
      <c r="AA78" s="7">
        <f>E78+G78+I78+K78+M78+Q78+S78+U78+W78+Y78+O78</f>
        <v>94798</v>
      </c>
      <c r="AB78" s="25"/>
      <c r="AC78" s="14">
        <v>100</v>
      </c>
      <c r="AD78" s="25">
        <v>4675</v>
      </c>
      <c r="AE78" s="14">
        <v>5000</v>
      </c>
      <c r="AF78" s="25">
        <v>4549</v>
      </c>
      <c r="AG78" s="14">
        <v>5000</v>
      </c>
      <c r="AH78" s="25"/>
      <c r="AI78" s="14"/>
      <c r="AJ78" s="25"/>
      <c r="AK78" s="14"/>
      <c r="AL78" s="10"/>
      <c r="AM78" s="14"/>
      <c r="AN78" s="10"/>
      <c r="AO78" s="9"/>
      <c r="AP78" s="8">
        <f>Z78+AB78+AD78+AF78+AH78+AJ78+AL78+AN78</f>
        <v>118405</v>
      </c>
      <c r="AQ78" s="7">
        <f>AA78+AC78+AE78+AG78+AI78+AK78+AM78+AO78</f>
        <v>104898</v>
      </c>
      <c r="AR78" s="4" t="s">
        <v>151</v>
      </c>
    </row>
    <row r="79" spans="1:44" ht="27" x14ac:dyDescent="0.3">
      <c r="A79" s="12" t="s">
        <v>343</v>
      </c>
      <c r="B79" s="12" t="s">
        <v>198</v>
      </c>
      <c r="C79" s="11" t="s">
        <v>13</v>
      </c>
      <c r="D79" s="25">
        <f>66165+1397</f>
        <v>67562</v>
      </c>
      <c r="E79" s="14">
        <v>48724</v>
      </c>
      <c r="F79" s="25"/>
      <c r="G79" s="14"/>
      <c r="H79" s="25"/>
      <c r="I79" s="14"/>
      <c r="J79" s="25"/>
      <c r="K79" s="14"/>
      <c r="L79" s="25"/>
      <c r="M79" s="14"/>
      <c r="N79" s="25"/>
      <c r="O79" s="14"/>
      <c r="P79" s="25"/>
      <c r="Q79" s="14"/>
      <c r="R79" s="25"/>
      <c r="S79" s="14"/>
      <c r="T79" s="25"/>
      <c r="U79" s="14"/>
      <c r="V79" s="25"/>
      <c r="W79" s="14"/>
      <c r="X79" s="25"/>
      <c r="Y79" s="14"/>
      <c r="Z79" s="8">
        <f>D79+F79+H79+J79+L79+P79+R79+T79+V79+X79+N79</f>
        <v>67562</v>
      </c>
      <c r="AA79" s="7">
        <f>E79+G79+I79+K79+M79+Q79+S79+U79+W79+Y79+O79</f>
        <v>48724</v>
      </c>
      <c r="AB79" s="25"/>
      <c r="AC79" s="14"/>
      <c r="AD79" s="25"/>
      <c r="AE79" s="14"/>
      <c r="AF79" s="25"/>
      <c r="AG79" s="14"/>
      <c r="AH79" s="25"/>
      <c r="AI79" s="14"/>
      <c r="AJ79" s="25"/>
      <c r="AK79" s="14"/>
      <c r="AL79" s="10"/>
      <c r="AM79" s="14"/>
      <c r="AN79" s="10"/>
      <c r="AO79" s="9"/>
      <c r="AP79" s="8">
        <f>Z79+AB79+AD79+AF79+AH79+AJ79+AL79+AN79</f>
        <v>67562</v>
      </c>
      <c r="AQ79" s="7">
        <f>AA79+AC79+AE79+AG79+AI79+AK79+AM79+AO79</f>
        <v>48724</v>
      </c>
      <c r="AR79" s="4" t="s">
        <v>151</v>
      </c>
    </row>
    <row r="80" spans="1:44" x14ac:dyDescent="0.3">
      <c r="A80" s="12" t="s">
        <v>343</v>
      </c>
      <c r="B80" s="12" t="s">
        <v>197</v>
      </c>
      <c r="C80" s="11" t="s">
        <v>79</v>
      </c>
      <c r="D80" s="25">
        <v>18018</v>
      </c>
      <c r="E80" s="14">
        <v>19918</v>
      </c>
      <c r="F80" s="25">
        <v>380</v>
      </c>
      <c r="G80" s="14">
        <v>380</v>
      </c>
      <c r="H80" s="25"/>
      <c r="I80" s="14"/>
      <c r="J80" s="25">
        <v>1500</v>
      </c>
      <c r="K80" s="14">
        <v>1500</v>
      </c>
      <c r="L80" s="25">
        <v>6500</v>
      </c>
      <c r="M80" s="14">
        <v>6500</v>
      </c>
      <c r="N80" s="25">
        <v>650</v>
      </c>
      <c r="O80" s="14">
        <v>650</v>
      </c>
      <c r="P80" s="25">
        <v>2700</v>
      </c>
      <c r="Q80" s="14">
        <v>2700</v>
      </c>
      <c r="R80" s="25">
        <v>500</v>
      </c>
      <c r="S80" s="14">
        <v>500</v>
      </c>
      <c r="T80" s="25">
        <v>3620</v>
      </c>
      <c r="U80" s="14">
        <v>3620</v>
      </c>
      <c r="V80" s="25"/>
      <c r="W80" s="14"/>
      <c r="X80" s="25"/>
      <c r="Y80" s="14"/>
      <c r="Z80" s="8">
        <f>D80+F80+H80+J80+L80+P80+R80+T80+V80+X80+N80</f>
        <v>33868</v>
      </c>
      <c r="AA80" s="7">
        <f>E80+G80+I80+K80+M80+Q80+S80+U80+W80+Y80+O80</f>
        <v>35768</v>
      </c>
      <c r="AB80" s="25"/>
      <c r="AC80" s="14"/>
      <c r="AD80" s="25">
        <v>5566</v>
      </c>
      <c r="AE80" s="14">
        <v>5500</v>
      </c>
      <c r="AF80" s="25">
        <v>5926</v>
      </c>
      <c r="AG80" s="14">
        <v>6500</v>
      </c>
      <c r="AH80" s="25"/>
      <c r="AI80" s="14">
        <v>600</v>
      </c>
      <c r="AJ80" s="25"/>
      <c r="AK80" s="14"/>
      <c r="AL80" s="10"/>
      <c r="AM80" s="14"/>
      <c r="AN80" s="10"/>
      <c r="AO80" s="9"/>
      <c r="AP80" s="8">
        <f>Z80+AB80+AD80+AF80+AH80+AJ80+AL80+AN80</f>
        <v>45360</v>
      </c>
      <c r="AQ80" s="7">
        <f>AA80+AC80+AE80+AG80+AI80+AK80+AM80+AO80</f>
        <v>48368</v>
      </c>
      <c r="AR80" s="4" t="s">
        <v>151</v>
      </c>
    </row>
    <row r="81" spans="1:45" ht="27" x14ac:dyDescent="0.3">
      <c r="A81" s="12" t="s">
        <v>343</v>
      </c>
      <c r="B81" s="12" t="s">
        <v>196</v>
      </c>
      <c r="C81" s="11" t="s">
        <v>79</v>
      </c>
      <c r="D81" s="25">
        <v>1241</v>
      </c>
      <c r="E81" s="14">
        <v>3985</v>
      </c>
      <c r="F81" s="25"/>
      <c r="G81" s="14"/>
      <c r="H81" s="25"/>
      <c r="I81" s="14"/>
      <c r="J81" s="25"/>
      <c r="K81" s="14"/>
      <c r="L81" s="25"/>
      <c r="M81" s="14"/>
      <c r="N81" s="25"/>
      <c r="O81" s="14"/>
      <c r="P81" s="25"/>
      <c r="Q81" s="14"/>
      <c r="R81" s="25"/>
      <c r="S81" s="14"/>
      <c r="T81" s="25"/>
      <c r="U81" s="14"/>
      <c r="V81" s="25"/>
      <c r="W81" s="14"/>
      <c r="X81" s="25"/>
      <c r="Y81" s="14"/>
      <c r="Z81" s="8">
        <f>D81+F81+H81+J81+L81+P81+R81+T81+V81+X81+N81</f>
        <v>1241</v>
      </c>
      <c r="AA81" s="7">
        <f>E81+G81+I81+K81+M81+Q81+S81+U81+W81+Y81+O81</f>
        <v>3985</v>
      </c>
      <c r="AB81" s="25"/>
      <c r="AC81" s="14"/>
      <c r="AD81" s="25"/>
      <c r="AE81" s="14"/>
      <c r="AF81" s="25"/>
      <c r="AG81" s="14"/>
      <c r="AH81" s="25"/>
      <c r="AI81" s="14"/>
      <c r="AJ81" s="25"/>
      <c r="AK81" s="14"/>
      <c r="AL81" s="10"/>
      <c r="AM81" s="14"/>
      <c r="AN81" s="10"/>
      <c r="AO81" s="9"/>
      <c r="AP81" s="8">
        <f>Z81+AB81+AD81+AF81+AH81+AJ81+AL81+AN81</f>
        <v>1241</v>
      </c>
      <c r="AQ81" s="7">
        <f>AA81+AC81+AE81+AG81+AI81+AK81+AM81+AO81</f>
        <v>3985</v>
      </c>
      <c r="AR81" s="4" t="s">
        <v>151</v>
      </c>
    </row>
    <row r="82" spans="1:45" ht="27" x14ac:dyDescent="0.3">
      <c r="A82" s="12" t="s">
        <v>343</v>
      </c>
      <c r="B82" s="12" t="s">
        <v>195</v>
      </c>
      <c r="C82" s="11" t="s">
        <v>79</v>
      </c>
      <c r="D82" s="25"/>
      <c r="E82" s="14"/>
      <c r="F82" s="25"/>
      <c r="G82" s="14"/>
      <c r="H82" s="25"/>
      <c r="I82" s="14"/>
      <c r="J82" s="25"/>
      <c r="K82" s="14"/>
      <c r="L82" s="25"/>
      <c r="M82" s="14"/>
      <c r="N82" s="25"/>
      <c r="O82" s="14"/>
      <c r="P82" s="25"/>
      <c r="Q82" s="14"/>
      <c r="R82" s="25"/>
      <c r="S82" s="14"/>
      <c r="T82" s="25">
        <v>2386</v>
      </c>
      <c r="U82" s="14">
        <v>2249</v>
      </c>
      <c r="V82" s="25"/>
      <c r="W82" s="14"/>
      <c r="X82" s="25"/>
      <c r="Y82" s="14"/>
      <c r="Z82" s="8">
        <f>D82+F82+H82+J82+L82+P82+R82+T82+V82+X82+N82</f>
        <v>2386</v>
      </c>
      <c r="AA82" s="7">
        <f>E82+G82+I82+K82+M82+Q82+S82+U82+W82+Y82+O82</f>
        <v>2249</v>
      </c>
      <c r="AB82" s="25"/>
      <c r="AC82" s="14"/>
      <c r="AD82" s="25"/>
      <c r="AE82" s="14"/>
      <c r="AF82" s="25"/>
      <c r="AG82" s="14"/>
      <c r="AH82" s="25"/>
      <c r="AI82" s="14"/>
      <c r="AJ82" s="25"/>
      <c r="AK82" s="14"/>
      <c r="AL82" s="10"/>
      <c r="AM82" s="14"/>
      <c r="AN82" s="10"/>
      <c r="AO82" s="9"/>
      <c r="AP82" s="8">
        <f>Z82+AB82+AD82+AF82+AH82+AJ82+AL82+AN82</f>
        <v>2386</v>
      </c>
      <c r="AQ82" s="7">
        <f>AA82+AC82+AE82+AG82+AI82+AK82+AM82+AO82</f>
        <v>2249</v>
      </c>
      <c r="AR82" s="4" t="s">
        <v>151</v>
      </c>
    </row>
    <row r="83" spans="1:45" ht="27" x14ac:dyDescent="0.3">
      <c r="A83" s="12" t="s">
        <v>343</v>
      </c>
      <c r="B83" s="12" t="s">
        <v>194</v>
      </c>
      <c r="C83" s="11" t="s">
        <v>79</v>
      </c>
      <c r="D83" s="25"/>
      <c r="E83" s="14"/>
      <c r="F83" s="25"/>
      <c r="G83" s="14"/>
      <c r="H83" s="25"/>
      <c r="I83" s="14"/>
      <c r="J83" s="25"/>
      <c r="K83" s="14"/>
      <c r="L83" s="25"/>
      <c r="M83" s="14"/>
      <c r="N83" s="25"/>
      <c r="O83" s="14"/>
      <c r="P83" s="25"/>
      <c r="Q83" s="14"/>
      <c r="R83" s="25"/>
      <c r="S83" s="14"/>
      <c r="T83" s="25">
        <v>2386</v>
      </c>
      <c r="U83" s="14">
        <v>2249</v>
      </c>
      <c r="V83" s="25"/>
      <c r="W83" s="14"/>
      <c r="X83" s="25"/>
      <c r="Y83" s="14"/>
      <c r="Z83" s="8">
        <f>D83+F83+H83+J83+L83+P83+R83+T83+V83+X83+N83</f>
        <v>2386</v>
      </c>
      <c r="AA83" s="7">
        <f>E83+G83+I83+K83+M83+Q83+S83+U83+W83+Y83+O83</f>
        <v>2249</v>
      </c>
      <c r="AB83" s="25"/>
      <c r="AC83" s="14"/>
      <c r="AD83" s="25"/>
      <c r="AE83" s="14"/>
      <c r="AF83" s="25"/>
      <c r="AG83" s="14"/>
      <c r="AH83" s="25"/>
      <c r="AI83" s="14"/>
      <c r="AJ83" s="25"/>
      <c r="AK83" s="14"/>
      <c r="AL83" s="10"/>
      <c r="AM83" s="14"/>
      <c r="AN83" s="10"/>
      <c r="AO83" s="9"/>
      <c r="AP83" s="8">
        <f>Z83+AB83+AD83+AF83+AH83+AJ83+AL83+AN83</f>
        <v>2386</v>
      </c>
      <c r="AQ83" s="7">
        <f>AA83+AC83+AE83+AG83+AI83+AK83+AM83+AO83</f>
        <v>2249</v>
      </c>
      <c r="AR83" s="4" t="s">
        <v>151</v>
      </c>
    </row>
    <row r="84" spans="1:45" x14ac:dyDescent="0.3">
      <c r="A84" s="12" t="s">
        <v>343</v>
      </c>
      <c r="B84" s="12" t="s">
        <v>193</v>
      </c>
      <c r="C84" s="11" t="s">
        <v>79</v>
      </c>
      <c r="D84" s="25"/>
      <c r="E84" s="14"/>
      <c r="F84" s="25"/>
      <c r="G84" s="14"/>
      <c r="H84" s="25"/>
      <c r="I84" s="14"/>
      <c r="J84" s="25"/>
      <c r="K84" s="14"/>
      <c r="L84" s="25"/>
      <c r="M84" s="14"/>
      <c r="N84" s="25"/>
      <c r="O84" s="14"/>
      <c r="P84" s="25"/>
      <c r="Q84" s="14"/>
      <c r="R84" s="25"/>
      <c r="S84" s="14"/>
      <c r="T84" s="25">
        <v>300</v>
      </c>
      <c r="U84" s="14">
        <v>300</v>
      </c>
      <c r="V84" s="25"/>
      <c r="W84" s="14"/>
      <c r="X84" s="25"/>
      <c r="Y84" s="14"/>
      <c r="Z84" s="8">
        <f>D84+F84+H84+J84+L84+P84+R84+T84+V84+X84+N84</f>
        <v>300</v>
      </c>
      <c r="AA84" s="7">
        <f>E84+G84+I84+K84+M84+Q84+S84+U84+W84+Y84+O84</f>
        <v>300</v>
      </c>
      <c r="AB84" s="25"/>
      <c r="AC84" s="14"/>
      <c r="AD84" s="25"/>
      <c r="AE84" s="14"/>
      <c r="AF84" s="25"/>
      <c r="AG84" s="14"/>
      <c r="AH84" s="25"/>
      <c r="AI84" s="14"/>
      <c r="AJ84" s="25"/>
      <c r="AK84" s="14"/>
      <c r="AL84" s="10"/>
      <c r="AM84" s="14"/>
      <c r="AN84" s="10"/>
      <c r="AO84" s="9"/>
      <c r="AP84" s="8">
        <f>Z84+AB84+AD84+AF84+AH84+AJ84+AL84+AN84</f>
        <v>300</v>
      </c>
      <c r="AQ84" s="7">
        <f>AA84+AC84+AE84+AG84+AI84+AK84+AM84+AO84</f>
        <v>300</v>
      </c>
      <c r="AR84" s="4" t="s">
        <v>151</v>
      </c>
    </row>
    <row r="85" spans="1:45" ht="28.8" x14ac:dyDescent="0.3">
      <c r="A85" s="12" t="s">
        <v>343</v>
      </c>
      <c r="B85" s="12" t="s">
        <v>59</v>
      </c>
      <c r="C85" s="11" t="s">
        <v>51</v>
      </c>
      <c r="D85" s="25"/>
      <c r="E85" s="14"/>
      <c r="F85" s="25">
        <v>140</v>
      </c>
      <c r="G85" s="14">
        <v>140</v>
      </c>
      <c r="H85" s="25">
        <v>305</v>
      </c>
      <c r="I85" s="14">
        <v>305</v>
      </c>
      <c r="J85" s="25">
        <v>35</v>
      </c>
      <c r="K85" s="14">
        <v>35</v>
      </c>
      <c r="L85" s="25">
        <v>220</v>
      </c>
      <c r="M85" s="14">
        <v>220</v>
      </c>
      <c r="N85" s="25">
        <v>30</v>
      </c>
      <c r="O85" s="14">
        <v>30</v>
      </c>
      <c r="P85" s="25"/>
      <c r="Q85" s="14"/>
      <c r="R85" s="25">
        <v>250</v>
      </c>
      <c r="S85" s="14">
        <v>250</v>
      </c>
      <c r="T85" s="25"/>
      <c r="U85" s="14"/>
      <c r="V85" s="25"/>
      <c r="W85" s="14"/>
      <c r="X85" s="25"/>
      <c r="Y85" s="14"/>
      <c r="Z85" s="8">
        <f>D85+F85+H85+J85+L85+P85+R85+T85+V85+X85+N85</f>
        <v>980</v>
      </c>
      <c r="AA85" s="7">
        <f>E85+G85+I85+K85+M85+Q85+S85+U85+W85+Y85+O85</f>
        <v>980</v>
      </c>
      <c r="AB85" s="25"/>
      <c r="AC85" s="14"/>
      <c r="AD85" s="25">
        <v>70</v>
      </c>
      <c r="AE85" s="14">
        <v>25</v>
      </c>
      <c r="AF85" s="25">
        <v>398</v>
      </c>
      <c r="AG85" s="14">
        <v>100</v>
      </c>
      <c r="AH85" s="25"/>
      <c r="AI85" s="14"/>
      <c r="AJ85" s="25"/>
      <c r="AK85" s="14"/>
      <c r="AL85" s="10"/>
      <c r="AM85" s="14"/>
      <c r="AN85" s="10"/>
      <c r="AO85" s="9"/>
      <c r="AP85" s="8">
        <f>Z85+AB85+AD85+AF85+AH85+AJ85+AL85+AN85</f>
        <v>1448</v>
      </c>
      <c r="AQ85" s="7">
        <f>AA85+AC85+AE85+AG85+AI85+AK85+AM85+AO85</f>
        <v>1105</v>
      </c>
      <c r="AR85" s="4" t="s">
        <v>48</v>
      </c>
    </row>
    <row r="86" spans="1:45" x14ac:dyDescent="0.3">
      <c r="A86" s="12" t="s">
        <v>343</v>
      </c>
      <c r="B86" s="12" t="s">
        <v>192</v>
      </c>
      <c r="C86" s="11" t="s">
        <v>43</v>
      </c>
      <c r="D86" s="25">
        <v>1698</v>
      </c>
      <c r="E86" s="14">
        <v>1780</v>
      </c>
      <c r="F86" s="25">
        <v>84</v>
      </c>
      <c r="G86" s="14">
        <v>0</v>
      </c>
      <c r="H86" s="25"/>
      <c r="I86" s="14"/>
      <c r="J86" s="25"/>
      <c r="K86" s="14"/>
      <c r="L86" s="25"/>
      <c r="M86" s="14"/>
      <c r="N86" s="25"/>
      <c r="O86" s="14"/>
      <c r="P86" s="25"/>
      <c r="Q86" s="14"/>
      <c r="R86" s="25">
        <v>142</v>
      </c>
      <c r="S86" s="14">
        <v>142</v>
      </c>
      <c r="T86" s="25"/>
      <c r="U86" s="14"/>
      <c r="V86" s="25"/>
      <c r="W86" s="14"/>
      <c r="X86" s="25"/>
      <c r="Y86" s="14"/>
      <c r="Z86" s="8">
        <f>D86+F86+H86+J86+L86+P86+R86+T86+V86+X86+N86</f>
        <v>1924</v>
      </c>
      <c r="AA86" s="7">
        <f>E86+G86+I86+K86+M86+Q86+S86+U86+W86+Y86+O86</f>
        <v>1922</v>
      </c>
      <c r="AB86" s="25"/>
      <c r="AC86" s="14"/>
      <c r="AD86" s="25">
        <v>966</v>
      </c>
      <c r="AE86" s="14">
        <v>966</v>
      </c>
      <c r="AF86" s="25">
        <v>1378</v>
      </c>
      <c r="AG86" s="14">
        <v>1378</v>
      </c>
      <c r="AH86" s="25"/>
      <c r="AI86" s="14"/>
      <c r="AJ86" s="25"/>
      <c r="AK86" s="14"/>
      <c r="AL86" s="10"/>
      <c r="AM86" s="14"/>
      <c r="AN86" s="10"/>
      <c r="AO86" s="9"/>
      <c r="AP86" s="8">
        <f>Z86+AB86+AD86+AF86+AH86+AJ86+AL86+AN86</f>
        <v>4268</v>
      </c>
      <c r="AQ86" s="7">
        <f>AA86+AC86+AE86+AG86+AI86+AK86+AM86+AO86</f>
        <v>4266</v>
      </c>
      <c r="AR86" s="4" t="s">
        <v>42</v>
      </c>
    </row>
    <row r="87" spans="1:45" x14ac:dyDescent="0.3">
      <c r="A87" s="12" t="s">
        <v>343</v>
      </c>
      <c r="B87" s="12" t="s">
        <v>344</v>
      </c>
      <c r="C87" s="11" t="s">
        <v>85</v>
      </c>
      <c r="D87" s="25"/>
      <c r="E87" s="14"/>
      <c r="F87" s="25"/>
      <c r="G87" s="14"/>
      <c r="H87" s="25"/>
      <c r="I87" s="14"/>
      <c r="J87" s="25"/>
      <c r="K87" s="14"/>
      <c r="L87" s="25"/>
      <c r="M87" s="14"/>
      <c r="N87" s="25"/>
      <c r="O87" s="14"/>
      <c r="P87" s="25"/>
      <c r="Q87" s="14"/>
      <c r="R87" s="25"/>
      <c r="S87" s="14"/>
      <c r="T87" s="25"/>
      <c r="U87" s="14"/>
      <c r="V87" s="25"/>
      <c r="W87" s="14"/>
      <c r="X87" s="25"/>
      <c r="Y87" s="14"/>
      <c r="Z87" s="8">
        <f>D87+F87+H87+J87+L87+P87+R87+T87+V87+X87+N87</f>
        <v>0</v>
      </c>
      <c r="AA87" s="7">
        <f>E87+G87+I87+K87+M87+Q87+S87+U87+W87+Y87+O87</f>
        <v>0</v>
      </c>
      <c r="AB87" s="25"/>
      <c r="AC87" s="14"/>
      <c r="AD87" s="25">
        <f>5884+1332</f>
        <v>7216</v>
      </c>
      <c r="AE87" s="14">
        <v>7216</v>
      </c>
      <c r="AF87" s="25"/>
      <c r="AG87" s="14"/>
      <c r="AH87" s="25"/>
      <c r="AI87" s="14"/>
      <c r="AJ87" s="25"/>
      <c r="AK87" s="14"/>
      <c r="AL87" s="10"/>
      <c r="AM87" s="14"/>
      <c r="AN87" s="10"/>
      <c r="AO87" s="9"/>
      <c r="AP87" s="8">
        <f>Z87+AB87+AD87+AF87+AH87+AJ87+AL87+AN87</f>
        <v>7216</v>
      </c>
      <c r="AQ87" s="7">
        <f>AA87+AC87+AE87+AG87+AI87+AK87+AM87+AO87</f>
        <v>7216</v>
      </c>
      <c r="AR87" s="4" t="s">
        <v>110</v>
      </c>
    </row>
    <row r="88" spans="1:45" x14ac:dyDescent="0.3">
      <c r="A88" s="12" t="s">
        <v>343</v>
      </c>
      <c r="B88" s="12" t="s">
        <v>125</v>
      </c>
      <c r="C88" s="11" t="s">
        <v>75</v>
      </c>
      <c r="D88" s="25"/>
      <c r="E88" s="14"/>
      <c r="F88" s="25"/>
      <c r="G88" s="14"/>
      <c r="H88" s="25"/>
      <c r="I88" s="14"/>
      <c r="J88" s="25"/>
      <c r="K88" s="14"/>
      <c r="L88" s="25"/>
      <c r="M88" s="14"/>
      <c r="N88" s="25"/>
      <c r="O88" s="14"/>
      <c r="P88" s="25"/>
      <c r="Q88" s="14"/>
      <c r="R88" s="25">
        <v>7537</v>
      </c>
      <c r="S88" s="14">
        <v>7537</v>
      </c>
      <c r="T88" s="25"/>
      <c r="U88" s="14"/>
      <c r="V88" s="40">
        <v>11881</v>
      </c>
      <c r="W88" s="14">
        <v>7667</v>
      </c>
      <c r="X88" s="25"/>
      <c r="Y88" s="14"/>
      <c r="Z88" s="8">
        <f>D88+F88+H88+J88+L88+P88+R88+T88+V88+X88+N88</f>
        <v>19418</v>
      </c>
      <c r="AA88" s="7">
        <f>E88+G88+I88+K88+M88+Q88+S88+U88+W88+Y88+O88</f>
        <v>15204</v>
      </c>
      <c r="AB88" s="25"/>
      <c r="AC88" s="14"/>
      <c r="AD88" s="25"/>
      <c r="AE88" s="14"/>
      <c r="AF88" s="25"/>
      <c r="AG88" s="14"/>
      <c r="AH88" s="25"/>
      <c r="AI88" s="14"/>
      <c r="AJ88" s="25"/>
      <c r="AK88" s="14"/>
      <c r="AL88" s="10"/>
      <c r="AM88" s="14"/>
      <c r="AN88" s="10"/>
      <c r="AO88" s="9"/>
      <c r="AP88" s="8">
        <f>Z88+AB88+AD88+AF88+AH88+AJ88+AL88+AN88</f>
        <v>19418</v>
      </c>
      <c r="AQ88" s="7">
        <f>AA88+AC88+AE88+AG88+AI88+AK88+AM88+AO88</f>
        <v>15204</v>
      </c>
      <c r="AR88" s="4" t="s">
        <v>151</v>
      </c>
    </row>
    <row r="89" spans="1:45" x14ac:dyDescent="0.3">
      <c r="A89" s="12" t="s">
        <v>343</v>
      </c>
      <c r="B89" s="12" t="s">
        <v>191</v>
      </c>
      <c r="C89" s="11" t="s">
        <v>79</v>
      </c>
      <c r="D89" s="40">
        <v>102800</v>
      </c>
      <c r="E89" s="14">
        <v>108576</v>
      </c>
      <c r="F89" s="25"/>
      <c r="G89" s="14"/>
      <c r="H89" s="25"/>
      <c r="I89" s="14"/>
      <c r="J89" s="25"/>
      <c r="K89" s="14"/>
      <c r="L89" s="25"/>
      <c r="M89" s="14"/>
      <c r="N89" s="25"/>
      <c r="O89" s="14"/>
      <c r="P89" s="25"/>
      <c r="Q89" s="14"/>
      <c r="R89" s="25"/>
      <c r="S89" s="14"/>
      <c r="T89" s="25"/>
      <c r="U89" s="14"/>
      <c r="V89" s="25"/>
      <c r="W89" s="14"/>
      <c r="X89" s="25"/>
      <c r="Y89" s="14"/>
      <c r="Z89" s="8">
        <f>D89+F89+H89+J89+L89+P89+R89+T89+V89+X89+N89</f>
        <v>102800</v>
      </c>
      <c r="AA89" s="7">
        <f>E89+G89+I89+K89+M89+Q89+S89+U89+W89+Y89+O89</f>
        <v>108576</v>
      </c>
      <c r="AB89" s="25"/>
      <c r="AC89" s="14"/>
      <c r="AD89" s="25"/>
      <c r="AE89" s="14"/>
      <c r="AF89" s="25"/>
      <c r="AG89" s="14"/>
      <c r="AH89" s="25"/>
      <c r="AI89" s="14"/>
      <c r="AJ89" s="25"/>
      <c r="AK89" s="14"/>
      <c r="AL89" s="10"/>
      <c r="AM89" s="14"/>
      <c r="AN89" s="10"/>
      <c r="AO89" s="9"/>
      <c r="AP89" s="8">
        <f>Z89+AB89+AD89+AF89+AH89+AJ89+AL89+AN89</f>
        <v>102800</v>
      </c>
      <c r="AQ89" s="7">
        <f>AA89+AC89+AE89+AG89+AI89+AK89+AM89+AO89</f>
        <v>108576</v>
      </c>
      <c r="AR89" s="4" t="s">
        <v>151</v>
      </c>
    </row>
    <row r="90" spans="1:45" ht="27" x14ac:dyDescent="0.3">
      <c r="A90" s="12" t="s">
        <v>343</v>
      </c>
      <c r="B90" s="12" t="s">
        <v>190</v>
      </c>
      <c r="C90" s="11" t="s">
        <v>152</v>
      </c>
      <c r="D90" s="40">
        <v>5344</v>
      </c>
      <c r="E90" s="14">
        <v>6435</v>
      </c>
      <c r="F90" s="25"/>
      <c r="G90" s="14"/>
      <c r="H90" s="25"/>
      <c r="I90" s="14"/>
      <c r="J90" s="25"/>
      <c r="K90" s="14"/>
      <c r="L90" s="25"/>
      <c r="M90" s="14"/>
      <c r="N90" s="25"/>
      <c r="O90" s="14"/>
      <c r="P90" s="25"/>
      <c r="Q90" s="14"/>
      <c r="R90" s="25"/>
      <c r="S90" s="14"/>
      <c r="T90" s="25"/>
      <c r="U90" s="14"/>
      <c r="V90" s="25"/>
      <c r="W90" s="14"/>
      <c r="X90" s="25"/>
      <c r="Y90" s="14"/>
      <c r="Z90" s="8">
        <f>D90+F90+H90+J90+L90+P90+R90+T90+V90+X90+N90</f>
        <v>5344</v>
      </c>
      <c r="AA90" s="7">
        <f>E90+G90+I90+K90+M90+Q90+S90+U90+W90+Y90+O90</f>
        <v>6435</v>
      </c>
      <c r="AB90" s="25"/>
      <c r="AC90" s="14"/>
      <c r="AD90" s="25"/>
      <c r="AE90" s="14"/>
      <c r="AF90" s="25"/>
      <c r="AG90" s="14"/>
      <c r="AH90" s="25"/>
      <c r="AI90" s="14"/>
      <c r="AJ90" s="25"/>
      <c r="AK90" s="14"/>
      <c r="AL90" s="10"/>
      <c r="AM90" s="14"/>
      <c r="AN90" s="10"/>
      <c r="AO90" s="9"/>
      <c r="AP90" s="8">
        <f>Z90+AB90+AD90+AF90+AH90+AJ90+AL90+AN90</f>
        <v>5344</v>
      </c>
      <c r="AQ90" s="7">
        <f>AA90+AC90+AE90+AG90+AI90+AK90+AM90+AO90</f>
        <v>6435</v>
      </c>
      <c r="AR90" s="4" t="s">
        <v>151</v>
      </c>
    </row>
    <row r="91" spans="1:45" ht="27" x14ac:dyDescent="0.3">
      <c r="A91" s="12" t="s">
        <v>343</v>
      </c>
      <c r="B91" s="12" t="s">
        <v>189</v>
      </c>
      <c r="C91" s="11" t="s">
        <v>13</v>
      </c>
      <c r="D91" s="40">
        <v>24312</v>
      </c>
      <c r="E91" s="14">
        <v>36752</v>
      </c>
      <c r="F91" s="25"/>
      <c r="G91" s="14"/>
      <c r="H91" s="25"/>
      <c r="I91" s="14"/>
      <c r="J91" s="25"/>
      <c r="K91" s="14"/>
      <c r="L91" s="25"/>
      <c r="M91" s="14"/>
      <c r="N91" s="25"/>
      <c r="O91" s="14"/>
      <c r="P91" s="25"/>
      <c r="Q91" s="14"/>
      <c r="R91" s="25"/>
      <c r="S91" s="14"/>
      <c r="T91" s="25"/>
      <c r="U91" s="14"/>
      <c r="V91" s="25"/>
      <c r="W91" s="14"/>
      <c r="X91" s="25"/>
      <c r="Y91" s="14"/>
      <c r="Z91" s="8">
        <f>D91+F91+H91+J91+L91+P91+R91+T91+V91+X91+N91</f>
        <v>24312</v>
      </c>
      <c r="AA91" s="7">
        <f>E91+G91+I91+K91+M91+Q91+S91+U91+W91+Y91+O91</f>
        <v>36752</v>
      </c>
      <c r="AB91" s="25"/>
      <c r="AC91" s="14"/>
      <c r="AD91" s="25"/>
      <c r="AE91" s="14"/>
      <c r="AF91" s="25"/>
      <c r="AG91" s="14"/>
      <c r="AH91" s="25"/>
      <c r="AI91" s="14"/>
      <c r="AJ91" s="25"/>
      <c r="AK91" s="14"/>
      <c r="AL91" s="10"/>
      <c r="AM91" s="14"/>
      <c r="AN91" s="10"/>
      <c r="AO91" s="9"/>
      <c r="AP91" s="8">
        <f>Z91+AB91+AD91+AF91+AH91+AJ91+AL91+AN91</f>
        <v>24312</v>
      </c>
      <c r="AQ91" s="7">
        <f>AA91+AC91+AE91+AG91+AI91+AK91+AM91+AO91</f>
        <v>36752</v>
      </c>
      <c r="AR91" s="4" t="s">
        <v>151</v>
      </c>
    </row>
    <row r="92" spans="1:45" x14ac:dyDescent="0.3">
      <c r="A92" s="12" t="s">
        <v>343</v>
      </c>
      <c r="B92" s="12" t="s">
        <v>247</v>
      </c>
      <c r="C92" s="11" t="s">
        <v>46</v>
      </c>
      <c r="D92" s="25">
        <v>13163</v>
      </c>
      <c r="E92" s="14">
        <v>13511</v>
      </c>
      <c r="F92" s="25">
        <v>150</v>
      </c>
      <c r="G92" s="14">
        <v>234</v>
      </c>
      <c r="H92" s="25">
        <v>400</v>
      </c>
      <c r="I92" s="14">
        <v>400</v>
      </c>
      <c r="J92" s="25">
        <v>130</v>
      </c>
      <c r="K92" s="14">
        <v>130</v>
      </c>
      <c r="L92" s="25">
        <v>550</v>
      </c>
      <c r="M92" s="14">
        <v>550</v>
      </c>
      <c r="N92" s="25">
        <v>170</v>
      </c>
      <c r="O92" s="14">
        <v>170</v>
      </c>
      <c r="P92" s="25"/>
      <c r="Q92" s="14"/>
      <c r="R92" s="25">
        <v>250</v>
      </c>
      <c r="S92" s="14">
        <v>250</v>
      </c>
      <c r="T92" s="25"/>
      <c r="U92" s="14"/>
      <c r="V92" s="25"/>
      <c r="W92" s="14"/>
      <c r="X92" s="25"/>
      <c r="Y92" s="14"/>
      <c r="Z92" s="8">
        <f>D92+F92+H92+J92+L92+P92+R92+T92+V92+X92+N92</f>
        <v>14813</v>
      </c>
      <c r="AA92" s="7">
        <f>E92+G92+I92+K92+M92+Q92+S92+U92+W92+Y92+O92</f>
        <v>15245</v>
      </c>
      <c r="AB92" s="25"/>
      <c r="AC92" s="14"/>
      <c r="AD92" s="25">
        <v>1200</v>
      </c>
      <c r="AE92" s="14">
        <v>1000</v>
      </c>
      <c r="AF92" s="25">
        <v>2763</v>
      </c>
      <c r="AG92" s="14">
        <v>2500</v>
      </c>
      <c r="AH92" s="25"/>
      <c r="AI92" s="14"/>
      <c r="AJ92" s="25"/>
      <c r="AK92" s="14"/>
      <c r="AL92" s="10"/>
      <c r="AM92" s="14"/>
      <c r="AN92" s="10"/>
      <c r="AO92" s="9"/>
      <c r="AP92" s="8">
        <f>Z92+AB92+AD92+AF92+AH92+AJ92+AL92+AN92</f>
        <v>18776</v>
      </c>
      <c r="AQ92" s="7">
        <f>AA92+AC92+AE92+AG92+AI92+AK92+AM92+AO92</f>
        <v>18745</v>
      </c>
      <c r="AR92" s="4" t="s">
        <v>45</v>
      </c>
    </row>
    <row r="93" spans="1:45" ht="28.8" x14ac:dyDescent="0.3">
      <c r="A93" s="12" t="s">
        <v>343</v>
      </c>
      <c r="B93" s="12" t="s">
        <v>50</v>
      </c>
      <c r="C93" s="11" t="s">
        <v>49</v>
      </c>
      <c r="D93" s="25"/>
      <c r="E93" s="14"/>
      <c r="F93" s="25"/>
      <c r="G93" s="14"/>
      <c r="H93" s="25"/>
      <c r="I93" s="14"/>
      <c r="J93" s="25"/>
      <c r="K93" s="14"/>
      <c r="L93" s="25"/>
      <c r="M93" s="14"/>
      <c r="N93" s="25"/>
      <c r="O93" s="14"/>
      <c r="P93" s="25"/>
      <c r="Q93" s="14"/>
      <c r="R93" s="25"/>
      <c r="S93" s="14"/>
      <c r="T93" s="25"/>
      <c r="U93" s="14"/>
      <c r="V93" s="25"/>
      <c r="W93" s="14"/>
      <c r="X93" s="25"/>
      <c r="Y93" s="14"/>
      <c r="Z93" s="8">
        <f>D93+F93+H93+J93+L93+P93+R93+T93+V93+X93+N93</f>
        <v>0</v>
      </c>
      <c r="AA93" s="7">
        <f>E93+G93+I93+K93+M93+Q93+S93+U93+W93+Y93+O93</f>
        <v>0</v>
      </c>
      <c r="AB93" s="25"/>
      <c r="AC93" s="14"/>
      <c r="AD93" s="25"/>
      <c r="AE93" s="14"/>
      <c r="AF93" s="25"/>
      <c r="AG93" s="14"/>
      <c r="AH93" s="25"/>
      <c r="AI93" s="14"/>
      <c r="AJ93" s="25"/>
      <c r="AK93" s="14"/>
      <c r="AL93" s="10">
        <v>13560</v>
      </c>
      <c r="AM93" s="14">
        <v>12000</v>
      </c>
      <c r="AN93" s="10"/>
      <c r="AO93" s="9"/>
      <c r="AP93" s="8">
        <f>Z93+AB93+AD93+AF93+AH93+AJ93+AL93+AN93</f>
        <v>13560</v>
      </c>
      <c r="AQ93" s="7">
        <f>AA93+AC93+AE93+AG93+AI93+AK93+AM93+AO93</f>
        <v>12000</v>
      </c>
      <c r="AR93" s="4" t="s">
        <v>48</v>
      </c>
    </row>
    <row r="94" spans="1:45" x14ac:dyDescent="0.3">
      <c r="A94" s="12" t="s">
        <v>343</v>
      </c>
      <c r="B94" s="12" t="s">
        <v>7</v>
      </c>
      <c r="C94" s="11"/>
      <c r="D94" s="25">
        <v>7511</v>
      </c>
      <c r="E94" s="14">
        <v>7176</v>
      </c>
      <c r="F94" s="25"/>
      <c r="G94" s="14"/>
      <c r="H94" s="25"/>
      <c r="I94" s="14"/>
      <c r="J94" s="25"/>
      <c r="K94" s="14"/>
      <c r="L94" s="25"/>
      <c r="M94" s="14"/>
      <c r="N94" s="25"/>
      <c r="O94" s="14"/>
      <c r="P94" s="25"/>
      <c r="Q94" s="14"/>
      <c r="R94" s="25"/>
      <c r="S94" s="14"/>
      <c r="T94" s="25"/>
      <c r="U94" s="14"/>
      <c r="V94" s="25"/>
      <c r="W94" s="14"/>
      <c r="X94" s="25"/>
      <c r="Y94" s="14"/>
      <c r="Z94" s="8">
        <f>D94+F94+H94+J94+L94+P94+R94+T94+V94+X94+N94</f>
        <v>7511</v>
      </c>
      <c r="AA94" s="7">
        <f>E94+G94+I94+K94+M94+Q94+S94+U94+W94+Y94+O94</f>
        <v>7176</v>
      </c>
      <c r="AB94" s="25"/>
      <c r="AC94" s="14"/>
      <c r="AD94" s="25"/>
      <c r="AE94" s="14"/>
      <c r="AF94" s="25"/>
      <c r="AG94" s="14"/>
      <c r="AH94" s="25"/>
      <c r="AI94" s="14"/>
      <c r="AJ94" s="25"/>
      <c r="AK94" s="14"/>
      <c r="AL94" s="10"/>
      <c r="AM94" s="9"/>
      <c r="AN94" s="10"/>
      <c r="AO94" s="9"/>
      <c r="AP94" s="8">
        <f>Z94+AB94+AD94+AF94+AH94+AJ94+AL94+AN94</f>
        <v>7511</v>
      </c>
      <c r="AQ94" s="7">
        <f>AA94+AC94+AE94+AG94+AI94+AK94+AM94+AO94</f>
        <v>7176</v>
      </c>
      <c r="AR94" s="4" t="s">
        <v>110</v>
      </c>
    </row>
    <row r="95" spans="1:45" x14ac:dyDescent="0.3">
      <c r="A95" s="12" t="s">
        <v>343</v>
      </c>
      <c r="B95" s="12" t="s">
        <v>4</v>
      </c>
      <c r="C95" s="11"/>
      <c r="D95" s="25">
        <v>5725</v>
      </c>
      <c r="E95" s="14">
        <v>5864</v>
      </c>
      <c r="F95" s="25"/>
      <c r="G95" s="14"/>
      <c r="H95" s="25"/>
      <c r="I95" s="14"/>
      <c r="J95" s="25"/>
      <c r="K95" s="14"/>
      <c r="L95" s="25"/>
      <c r="M95" s="14"/>
      <c r="N95" s="25"/>
      <c r="O95" s="14"/>
      <c r="P95" s="25"/>
      <c r="Q95" s="14"/>
      <c r="R95" s="25"/>
      <c r="S95" s="14"/>
      <c r="T95" s="25"/>
      <c r="U95" s="14"/>
      <c r="V95" s="25"/>
      <c r="W95" s="14"/>
      <c r="X95" s="25"/>
      <c r="Y95" s="14"/>
      <c r="Z95" s="8">
        <f>D95+F95+H95+J95+L95+P95+R95+T95+V95+X95+N95</f>
        <v>5725</v>
      </c>
      <c r="AA95" s="7">
        <f>E95+G95+I95+K95+M95+Q95+S95+U95+W95+Y95+O95</f>
        <v>5864</v>
      </c>
      <c r="AB95" s="25"/>
      <c r="AC95" s="14"/>
      <c r="AD95" s="25"/>
      <c r="AE95" s="14"/>
      <c r="AF95" s="25"/>
      <c r="AG95" s="14"/>
      <c r="AH95" s="25"/>
      <c r="AI95" s="14"/>
      <c r="AJ95" s="25"/>
      <c r="AK95" s="14"/>
      <c r="AL95" s="10"/>
      <c r="AM95" s="9"/>
      <c r="AN95" s="10"/>
      <c r="AO95" s="9"/>
      <c r="AP95" s="8">
        <f>Z95+AB95+AD95+AF95+AH95+AJ95+AL95+AN95</f>
        <v>5725</v>
      </c>
      <c r="AQ95" s="7">
        <f>AA95+AC95+AE95+AG95+AI95+AK95+AM95+AO95</f>
        <v>5864</v>
      </c>
      <c r="AR95" s="4" t="s">
        <v>110</v>
      </c>
      <c r="AS95" s="39"/>
    </row>
    <row r="96" spans="1:45" x14ac:dyDescent="0.3">
      <c r="A96" s="6" t="s">
        <v>342</v>
      </c>
      <c r="B96" s="6" t="s">
        <v>1</v>
      </c>
      <c r="C96" s="23"/>
      <c r="D96" s="22">
        <f>SUM(D71:D95)</f>
        <v>490481</v>
      </c>
      <c r="E96" s="26">
        <f>SUM(E71:E95)</f>
        <v>499045</v>
      </c>
      <c r="F96" s="22">
        <f>SUM(F71:F95)</f>
        <v>1984</v>
      </c>
      <c r="G96" s="22">
        <f>SUM(G71:G95)</f>
        <v>1984</v>
      </c>
      <c r="H96" s="22">
        <f>SUM(H71:H95)</f>
        <v>39784</v>
      </c>
      <c r="I96" s="22">
        <f>SUM(I71:I95)</f>
        <v>39784</v>
      </c>
      <c r="J96" s="22">
        <f>SUM(J71:J95)</f>
        <v>5396</v>
      </c>
      <c r="K96" s="22">
        <f>SUM(K71:K95)</f>
        <v>5396</v>
      </c>
      <c r="L96" s="22">
        <f>SUM(L71:L95)</f>
        <v>17510</v>
      </c>
      <c r="M96" s="22">
        <f>SUM(M71:M95)</f>
        <v>17510</v>
      </c>
      <c r="N96" s="22">
        <f>SUM(N71:N95)</f>
        <v>4436</v>
      </c>
      <c r="O96" s="22">
        <f>SUM(O71:O95)</f>
        <v>4436</v>
      </c>
      <c r="P96" s="22">
        <f>SUM(P71:P95)</f>
        <v>2700</v>
      </c>
      <c r="Q96" s="22">
        <f>SUM(Q71:Q95)</f>
        <v>2700</v>
      </c>
      <c r="R96" s="22">
        <f>SUM(R71:R95)</f>
        <v>13388</v>
      </c>
      <c r="S96" s="22">
        <f>SUM(S71:S95)</f>
        <v>13388</v>
      </c>
      <c r="T96" s="22">
        <f>SUM(T71:T95)</f>
        <v>21191</v>
      </c>
      <c r="U96" s="22">
        <f>SUM(U71:U95)</f>
        <v>19220</v>
      </c>
      <c r="V96" s="22">
        <f>SUM(V71:V95)</f>
        <v>11881</v>
      </c>
      <c r="W96" s="22">
        <f>SUM(W71:W95)</f>
        <v>7667</v>
      </c>
      <c r="X96" s="22">
        <f>SUM(X71:X95)</f>
        <v>0</v>
      </c>
      <c r="Y96" s="22">
        <f>SUM(Y71:Y95)</f>
        <v>0</v>
      </c>
      <c r="Z96" s="22">
        <f>SUM(Z71:Z95)</f>
        <v>608751</v>
      </c>
      <c r="AA96" s="22">
        <f>SUM(AA71:AA95)</f>
        <v>611130</v>
      </c>
      <c r="AB96" s="22">
        <f>SUM(AB71:AB95)</f>
        <v>110</v>
      </c>
      <c r="AC96" s="22">
        <f>SUM(AC71:AC95)</f>
        <v>210</v>
      </c>
      <c r="AD96" s="22">
        <f>SUM(AD71:AD95)</f>
        <v>117850</v>
      </c>
      <c r="AE96" s="22">
        <f>SUM(AE71:AE95)</f>
        <v>108896</v>
      </c>
      <c r="AF96" s="22">
        <f>SUM(AF71:AF95)</f>
        <v>22664</v>
      </c>
      <c r="AG96" s="22">
        <f>SUM(AG71:AG95)</f>
        <v>24833</v>
      </c>
      <c r="AH96" s="22">
        <f>SUM(AH71:AH95)</f>
        <v>2859</v>
      </c>
      <c r="AI96" s="22">
        <f>SUM(AI71:AI95)</f>
        <v>3453</v>
      </c>
      <c r="AJ96" s="22">
        <f>SUM(AJ71:AJ95)</f>
        <v>0</v>
      </c>
      <c r="AK96" s="22">
        <f>SUM(AK71:AK95)</f>
        <v>0</v>
      </c>
      <c r="AL96" s="22">
        <f>SUM(AL71:AL95)</f>
        <v>13560</v>
      </c>
      <c r="AM96" s="22">
        <f>SUM(AM71:AM95)</f>
        <v>12000</v>
      </c>
      <c r="AN96" s="22">
        <f>SUM(AN71:AN95)</f>
        <v>0</v>
      </c>
      <c r="AO96" s="22">
        <f>SUM(AO71:AO95)</f>
        <v>2000</v>
      </c>
      <c r="AP96" s="22">
        <f>SUM(AP71:AP95)</f>
        <v>765794</v>
      </c>
      <c r="AQ96" s="22">
        <f>SUM(AQ71:AQ95)</f>
        <v>762522</v>
      </c>
      <c r="AR96" s="4"/>
    </row>
    <row r="97" spans="1:44" x14ac:dyDescent="0.3">
      <c r="A97" s="12" t="s">
        <v>331</v>
      </c>
      <c r="B97" s="12" t="s">
        <v>226</v>
      </c>
      <c r="C97" s="11" t="s">
        <v>24</v>
      </c>
      <c r="D97" s="10">
        <v>51639</v>
      </c>
      <c r="E97" s="9">
        <v>58952</v>
      </c>
      <c r="F97" s="10">
        <v>1272</v>
      </c>
      <c r="G97" s="9">
        <v>750</v>
      </c>
      <c r="H97" s="10">
        <v>1825</v>
      </c>
      <c r="I97" s="9">
        <v>1580</v>
      </c>
      <c r="J97" s="10">
        <v>152</v>
      </c>
      <c r="K97" s="9">
        <v>140</v>
      </c>
      <c r="L97" s="10">
        <v>1191</v>
      </c>
      <c r="M97" s="9">
        <v>1575</v>
      </c>
      <c r="N97" s="10">
        <v>223</v>
      </c>
      <c r="O97" s="9">
        <v>270</v>
      </c>
      <c r="P97" s="10"/>
      <c r="Q97" s="9"/>
      <c r="R97" s="10">
        <v>3381</v>
      </c>
      <c r="S97" s="9">
        <v>1300</v>
      </c>
      <c r="T97" s="10"/>
      <c r="U97" s="9"/>
      <c r="V97" s="10"/>
      <c r="W97" s="9"/>
      <c r="X97" s="10">
        <v>893</v>
      </c>
      <c r="Y97" s="9">
        <v>890</v>
      </c>
      <c r="Z97" s="8">
        <f>D97+F97+H97+J97+L97+P97+R97+T97+V97+X97+N97</f>
        <v>60576</v>
      </c>
      <c r="AA97" s="7">
        <f>E97+G97+I97+K97+M97+Q97+S97+U97+W97+Y97+O97</f>
        <v>65457</v>
      </c>
      <c r="AB97" s="10">
        <v>15</v>
      </c>
      <c r="AC97" s="9">
        <v>15</v>
      </c>
      <c r="AD97" s="10">
        <v>7036</v>
      </c>
      <c r="AE97" s="9">
        <v>5500</v>
      </c>
      <c r="AF97" s="10">
        <v>3026</v>
      </c>
      <c r="AG97" s="9">
        <v>2500</v>
      </c>
      <c r="AH97" s="10"/>
      <c r="AI97" s="9"/>
      <c r="AJ97" s="10"/>
      <c r="AK97" s="9"/>
      <c r="AL97" s="10"/>
      <c r="AM97" s="9"/>
      <c r="AN97" s="10"/>
      <c r="AO97" s="9"/>
      <c r="AP97" s="8">
        <f>Z97+AB97+AD97+AF97+AH97+AJ97+AL97+AN97</f>
        <v>70653</v>
      </c>
      <c r="AQ97" s="7">
        <f>AA97+AC97+AE97+AG97+AI97+AK97+AM97+AO97</f>
        <v>73472</v>
      </c>
      <c r="AR97" s="4" t="s">
        <v>110</v>
      </c>
    </row>
    <row r="98" spans="1:44" x14ac:dyDescent="0.3">
      <c r="A98" s="12" t="s">
        <v>331</v>
      </c>
      <c r="B98" s="12" t="s">
        <v>104</v>
      </c>
      <c r="C98" s="11" t="s">
        <v>103</v>
      </c>
      <c r="D98" s="10"/>
      <c r="E98" s="9"/>
      <c r="F98" s="10">
        <v>51</v>
      </c>
      <c r="G98" s="9">
        <v>51</v>
      </c>
      <c r="H98" s="10"/>
      <c r="I98" s="9"/>
      <c r="J98" s="10"/>
      <c r="K98" s="9"/>
      <c r="L98" s="10"/>
      <c r="M98" s="9"/>
      <c r="N98" s="10"/>
      <c r="O98" s="9"/>
      <c r="P98" s="10"/>
      <c r="Q98" s="9"/>
      <c r="R98" s="10">
        <v>708</v>
      </c>
      <c r="S98" s="9">
        <v>700</v>
      </c>
      <c r="T98" s="10"/>
      <c r="U98" s="9"/>
      <c r="V98" s="10"/>
      <c r="W98" s="9"/>
      <c r="X98" s="10"/>
      <c r="Y98" s="9"/>
      <c r="Z98" s="8">
        <f>D98+F98+H98+J98+L98+P98+R98+T98+V98+X98+N98</f>
        <v>759</v>
      </c>
      <c r="AA98" s="7">
        <f>E98+G98+I98+K98+M98+Q98+S98+U98+W98+Y98+O98</f>
        <v>751</v>
      </c>
      <c r="AB98" s="10"/>
      <c r="AC98" s="9"/>
      <c r="AD98" s="10">
        <v>108</v>
      </c>
      <c r="AE98" s="9">
        <v>100</v>
      </c>
      <c r="AF98" s="10">
        <v>15</v>
      </c>
      <c r="AG98" s="9">
        <v>15</v>
      </c>
      <c r="AH98" s="10"/>
      <c r="AI98" s="9"/>
      <c r="AJ98" s="10"/>
      <c r="AK98" s="9"/>
      <c r="AL98" s="10"/>
      <c r="AM98" s="9"/>
      <c r="AN98" s="10"/>
      <c r="AO98" s="9"/>
      <c r="AP98" s="8">
        <f>Z98+AB98+AD98+AF98+AH98+AJ98+AL98+AN98</f>
        <v>882</v>
      </c>
      <c r="AQ98" s="7">
        <f>AA98+AC98+AE98+AG98+AI98+AK98+AM98+AO98</f>
        <v>866</v>
      </c>
      <c r="AR98" s="4" t="s">
        <v>110</v>
      </c>
    </row>
    <row r="99" spans="1:44" x14ac:dyDescent="0.3">
      <c r="A99" s="12" t="s">
        <v>331</v>
      </c>
      <c r="B99" s="12" t="s">
        <v>299</v>
      </c>
      <c r="C99" s="11" t="s">
        <v>8</v>
      </c>
      <c r="D99" s="10">
        <v>119618</v>
      </c>
      <c r="E99" s="9">
        <v>147018</v>
      </c>
      <c r="F99" s="10">
        <v>28</v>
      </c>
      <c r="G99" s="9">
        <v>168</v>
      </c>
      <c r="H99" s="10">
        <v>7723</v>
      </c>
      <c r="I99" s="9">
        <v>8200</v>
      </c>
      <c r="J99" s="10">
        <v>285</v>
      </c>
      <c r="K99" s="9">
        <v>444</v>
      </c>
      <c r="L99" s="10">
        <v>348</v>
      </c>
      <c r="M99" s="9">
        <v>700</v>
      </c>
      <c r="N99" s="10">
        <v>959</v>
      </c>
      <c r="O99" s="9">
        <v>580</v>
      </c>
      <c r="P99" s="10"/>
      <c r="Q99" s="9"/>
      <c r="R99" s="10">
        <v>4130</v>
      </c>
      <c r="S99" s="9">
        <v>4200</v>
      </c>
      <c r="T99" s="10"/>
      <c r="U99" s="9"/>
      <c r="V99" s="10"/>
      <c r="W99" s="9"/>
      <c r="X99" s="10"/>
      <c r="Y99" s="9"/>
      <c r="Z99" s="8">
        <f>D99+F99+H99+J99+L99+P99+R99+T99+V99+X99+N99</f>
        <v>133091</v>
      </c>
      <c r="AA99" s="7">
        <f>E99+G99+I99+K99+M99+Q99+S99+U99+W99+Y99+O99</f>
        <v>161310</v>
      </c>
      <c r="AB99" s="10"/>
      <c r="AC99" s="9"/>
      <c r="AD99" s="10">
        <v>7635</v>
      </c>
      <c r="AE99" s="9">
        <v>7000</v>
      </c>
      <c r="AF99" s="10">
        <v>3270</v>
      </c>
      <c r="AG99" s="9">
        <v>3100</v>
      </c>
      <c r="AH99" s="10"/>
      <c r="AI99" s="9"/>
      <c r="AJ99" s="10"/>
      <c r="AK99" s="9"/>
      <c r="AL99" s="10"/>
      <c r="AM99" s="9"/>
      <c r="AN99" s="10"/>
      <c r="AO99" s="9"/>
      <c r="AP99" s="8">
        <f>Z99+AB99+AD99+AF99+AH99+AJ99+AL99+AN99</f>
        <v>143996</v>
      </c>
      <c r="AQ99" s="7">
        <f>AA99+AC99+AE99+AG99+AI99+AK99+AM99+AO99</f>
        <v>171410</v>
      </c>
      <c r="AR99" s="4" t="s">
        <v>129</v>
      </c>
    </row>
    <row r="100" spans="1:44" ht="27" x14ac:dyDescent="0.3">
      <c r="A100" s="12" t="s">
        <v>331</v>
      </c>
      <c r="B100" s="12" t="s">
        <v>133</v>
      </c>
      <c r="C100" s="11" t="s">
        <v>8</v>
      </c>
      <c r="D100" s="10"/>
      <c r="E100" s="9"/>
      <c r="F100" s="10"/>
      <c r="G100" s="9"/>
      <c r="H100" s="10"/>
      <c r="I100" s="9"/>
      <c r="J100" s="10"/>
      <c r="K100" s="9"/>
      <c r="L100" s="10"/>
      <c r="M100" s="9"/>
      <c r="N100" s="10"/>
      <c r="O100" s="9"/>
      <c r="P100" s="10"/>
      <c r="Q100" s="9"/>
      <c r="R100" s="10"/>
      <c r="S100" s="9"/>
      <c r="T100" s="10"/>
      <c r="U100" s="9"/>
      <c r="V100" s="10"/>
      <c r="W100" s="9"/>
      <c r="X100" s="10"/>
      <c r="Y100" s="9"/>
      <c r="Z100" s="8">
        <f>D100+F100+H100+J100+L100+P100+R100+T100+V100+X100+N100</f>
        <v>0</v>
      </c>
      <c r="AA100" s="7">
        <f>E100+G100+I100+K100+M100+Q100+S100+U100+W100+Y100+O100</f>
        <v>0</v>
      </c>
      <c r="AB100" s="10"/>
      <c r="AC100" s="9"/>
      <c r="AD100" s="10">
        <v>5000</v>
      </c>
      <c r="AE100" s="9">
        <f>15819-AG100</f>
        <v>5000</v>
      </c>
      <c r="AF100" s="10">
        <v>10065</v>
      </c>
      <c r="AG100" s="9">
        <v>10819</v>
      </c>
      <c r="AH100" s="10"/>
      <c r="AI100" s="9"/>
      <c r="AJ100" s="10"/>
      <c r="AK100" s="9"/>
      <c r="AL100" s="10"/>
      <c r="AM100" s="9"/>
      <c r="AN100" s="10"/>
      <c r="AO100" s="9"/>
      <c r="AP100" s="8">
        <f>Z100+AB100+AD100+AF100+AH100+AJ100+AL100+AN100</f>
        <v>15065</v>
      </c>
      <c r="AQ100" s="7">
        <f>AA100+AC100+AE100+AG100+AI100+AK100+AM100+AO100</f>
        <v>15819</v>
      </c>
      <c r="AR100" s="4" t="s">
        <v>131</v>
      </c>
    </row>
    <row r="101" spans="1:44" x14ac:dyDescent="0.3">
      <c r="A101" s="12" t="s">
        <v>331</v>
      </c>
      <c r="B101" s="12" t="s">
        <v>132</v>
      </c>
      <c r="C101" s="11" t="s">
        <v>8</v>
      </c>
      <c r="D101" s="10"/>
      <c r="E101" s="9"/>
      <c r="F101" s="10"/>
      <c r="G101" s="9"/>
      <c r="H101" s="10"/>
      <c r="I101" s="9"/>
      <c r="J101" s="10"/>
      <c r="K101" s="9"/>
      <c r="L101" s="10"/>
      <c r="M101" s="9"/>
      <c r="N101" s="10"/>
      <c r="O101" s="9"/>
      <c r="P101" s="10"/>
      <c r="Q101" s="9"/>
      <c r="R101" s="10"/>
      <c r="S101" s="9"/>
      <c r="T101" s="10"/>
      <c r="U101" s="9"/>
      <c r="V101" s="10"/>
      <c r="W101" s="9"/>
      <c r="X101" s="10"/>
      <c r="Y101" s="9"/>
      <c r="Z101" s="8">
        <f>D101+F101+H101+J101+L101+P101+R101+T101+V101+X101+N101</f>
        <v>0</v>
      </c>
      <c r="AA101" s="7">
        <f>E101+G101+I101+K101+M101+Q101+S101+U101+W101+Y101+O101</f>
        <v>0</v>
      </c>
      <c r="AB101" s="10"/>
      <c r="AC101" s="9"/>
      <c r="AD101" s="10">
        <v>20116</v>
      </c>
      <c r="AE101" s="9">
        <f>24375-AG101</f>
        <v>5000</v>
      </c>
      <c r="AF101" s="10">
        <v>4000</v>
      </c>
      <c r="AG101" s="9">
        <v>19375</v>
      </c>
      <c r="AH101" s="10"/>
      <c r="AI101" s="9"/>
      <c r="AJ101" s="10"/>
      <c r="AK101" s="9"/>
      <c r="AL101" s="10"/>
      <c r="AM101" s="9"/>
      <c r="AN101" s="10"/>
      <c r="AO101" s="9"/>
      <c r="AP101" s="8">
        <f>Z101+AB101+AD101+AF101+AH101+AJ101+AL101+AN101</f>
        <v>24116</v>
      </c>
      <c r="AQ101" s="7">
        <f>AA101+AC101+AE101+AG101+AI101+AK101+AM101+AO101</f>
        <v>24375</v>
      </c>
      <c r="AR101" s="4" t="s">
        <v>131</v>
      </c>
    </row>
    <row r="102" spans="1:44" x14ac:dyDescent="0.3">
      <c r="A102" s="12" t="s">
        <v>331</v>
      </c>
      <c r="B102" s="12" t="s">
        <v>341</v>
      </c>
      <c r="C102" s="11" t="s">
        <v>85</v>
      </c>
      <c r="D102" s="10">
        <v>9485</v>
      </c>
      <c r="E102" s="9">
        <v>10115</v>
      </c>
      <c r="F102" s="10">
        <v>87</v>
      </c>
      <c r="G102" s="9">
        <v>80</v>
      </c>
      <c r="H102" s="10"/>
      <c r="I102" s="9"/>
      <c r="J102" s="10"/>
      <c r="K102" s="9"/>
      <c r="L102" s="10">
        <v>378</v>
      </c>
      <c r="M102" s="9">
        <v>380</v>
      </c>
      <c r="N102" s="10">
        <v>62</v>
      </c>
      <c r="O102" s="9">
        <v>60</v>
      </c>
      <c r="P102" s="10">
        <v>537</v>
      </c>
      <c r="Q102" s="9">
        <v>540</v>
      </c>
      <c r="R102" s="10"/>
      <c r="S102" s="9"/>
      <c r="T102" s="10"/>
      <c r="U102" s="9"/>
      <c r="V102" s="10"/>
      <c r="W102" s="9"/>
      <c r="X102" s="10"/>
      <c r="Y102" s="9"/>
      <c r="Z102" s="8">
        <f>D102+F102+H102+J102+L102+P102+R102+T102+V102+X102+N102</f>
        <v>10549</v>
      </c>
      <c r="AA102" s="7">
        <f>E102+G102+I102+K102+M102+Q102+S102+U102+W102+Y102+O102</f>
        <v>11175</v>
      </c>
      <c r="AB102" s="10">
        <v>33</v>
      </c>
      <c r="AC102" s="9">
        <v>33</v>
      </c>
      <c r="AD102" s="10">
        <v>527</v>
      </c>
      <c r="AE102" s="9">
        <v>520</v>
      </c>
      <c r="AF102" s="10">
        <v>625</v>
      </c>
      <c r="AG102" s="9">
        <v>590</v>
      </c>
      <c r="AH102" s="10">
        <f>500+508</f>
        <v>1008</v>
      </c>
      <c r="AI102" s="9">
        <v>1276</v>
      </c>
      <c r="AJ102" s="10"/>
      <c r="AK102" s="9"/>
      <c r="AL102" s="10"/>
      <c r="AM102" s="9"/>
      <c r="AN102" s="10"/>
      <c r="AO102" s="9"/>
      <c r="AP102" s="8">
        <f>Z102+AB102+AD102+AF102+AH102+AJ102+AL102+AN102</f>
        <v>12742</v>
      </c>
      <c r="AQ102" s="7">
        <f>AA102+AC102+AE102+AG102+AI102+AK102+AM102+AO102</f>
        <v>13594</v>
      </c>
      <c r="AR102" s="4" t="s">
        <v>93</v>
      </c>
    </row>
    <row r="103" spans="1:44" x14ac:dyDescent="0.3">
      <c r="A103" s="12" t="s">
        <v>331</v>
      </c>
      <c r="B103" s="12" t="s">
        <v>340</v>
      </c>
      <c r="C103" s="11" t="s">
        <v>85</v>
      </c>
      <c r="D103" s="10">
        <v>5912</v>
      </c>
      <c r="E103" s="9">
        <v>6407</v>
      </c>
      <c r="F103" s="10">
        <v>57</v>
      </c>
      <c r="G103" s="9">
        <v>80</v>
      </c>
      <c r="H103" s="10">
        <v>569</v>
      </c>
      <c r="I103" s="9">
        <v>540</v>
      </c>
      <c r="J103" s="10">
        <v>8</v>
      </c>
      <c r="K103" s="9">
        <v>8</v>
      </c>
      <c r="L103" s="10">
        <v>263</v>
      </c>
      <c r="M103" s="9">
        <v>220</v>
      </c>
      <c r="N103" s="10">
        <v>28</v>
      </c>
      <c r="O103" s="9">
        <v>30</v>
      </c>
      <c r="P103" s="10"/>
      <c r="Q103" s="9"/>
      <c r="R103" s="10"/>
      <c r="S103" s="9"/>
      <c r="T103" s="10"/>
      <c r="U103" s="9"/>
      <c r="V103" s="10"/>
      <c r="W103" s="9"/>
      <c r="X103" s="10"/>
      <c r="Y103" s="9"/>
      <c r="Z103" s="8">
        <f>D103+F103+H103+J103+L103+P103+R103+T103+V103+X103+N103</f>
        <v>6837</v>
      </c>
      <c r="AA103" s="7">
        <f>E103+G103+I103+K103+M103+Q103+S103+U103+W103+Y103+O103</f>
        <v>7285</v>
      </c>
      <c r="AB103" s="10">
        <v>33</v>
      </c>
      <c r="AC103" s="9">
        <v>33</v>
      </c>
      <c r="AD103" s="10">
        <v>340</v>
      </c>
      <c r="AE103" s="9">
        <v>320</v>
      </c>
      <c r="AF103" s="10">
        <v>370</v>
      </c>
      <c r="AG103" s="9">
        <v>350</v>
      </c>
      <c r="AH103" s="10">
        <f>550+800</f>
        <v>1350</v>
      </c>
      <c r="AI103" s="9">
        <v>994</v>
      </c>
      <c r="AJ103" s="10"/>
      <c r="AK103" s="9"/>
      <c r="AL103" s="10"/>
      <c r="AM103" s="9"/>
      <c r="AN103" s="10"/>
      <c r="AO103" s="9"/>
      <c r="AP103" s="8">
        <f>Z103+AB103+AD103+AF103+AH103+AJ103+AL103+AN103</f>
        <v>8930</v>
      </c>
      <c r="AQ103" s="7">
        <f>AA103+AC103+AE103+AG103+AI103+AK103+AM103+AO103</f>
        <v>8982</v>
      </c>
      <c r="AR103" s="4" t="s">
        <v>93</v>
      </c>
    </row>
    <row r="104" spans="1:44" x14ac:dyDescent="0.3">
      <c r="A104" s="12" t="s">
        <v>331</v>
      </c>
      <c r="B104" s="12" t="s">
        <v>150</v>
      </c>
      <c r="C104" s="11" t="s">
        <v>85</v>
      </c>
      <c r="D104" s="10">
        <v>20847</v>
      </c>
      <c r="E104" s="9">
        <v>20941</v>
      </c>
      <c r="F104" s="10">
        <v>84</v>
      </c>
      <c r="G104" s="9">
        <v>25</v>
      </c>
      <c r="H104" s="10">
        <v>3453</v>
      </c>
      <c r="I104" s="9">
        <v>2700</v>
      </c>
      <c r="J104" s="10">
        <v>65</v>
      </c>
      <c r="K104" s="9">
        <v>600</v>
      </c>
      <c r="L104" s="10">
        <v>2451</v>
      </c>
      <c r="M104" s="9">
        <v>2400</v>
      </c>
      <c r="N104" s="10">
        <v>158</v>
      </c>
      <c r="O104" s="9">
        <v>170</v>
      </c>
      <c r="P104" s="10"/>
      <c r="Q104" s="9"/>
      <c r="R104" s="10">
        <v>766</v>
      </c>
      <c r="S104" s="9">
        <v>600</v>
      </c>
      <c r="T104" s="10"/>
      <c r="U104" s="9"/>
      <c r="V104" s="10"/>
      <c r="W104" s="9"/>
      <c r="X104" s="10"/>
      <c r="Y104" s="9"/>
      <c r="Z104" s="8">
        <f>D104+F104+H104+J104+L104+P104+R104+T104+V104+X104+N104</f>
        <v>27824</v>
      </c>
      <c r="AA104" s="7">
        <f>E104+G104+I104+K104+M104+Q104+S104+U104+W104+Y104+O104</f>
        <v>27436</v>
      </c>
      <c r="AB104" s="10"/>
      <c r="AC104" s="9"/>
      <c r="AD104" s="10">
        <v>6940</v>
      </c>
      <c r="AE104" s="9">
        <v>4000</v>
      </c>
      <c r="AF104" s="10">
        <v>2888</v>
      </c>
      <c r="AG104" s="9">
        <v>2000</v>
      </c>
      <c r="AH104" s="10"/>
      <c r="AI104" s="9"/>
      <c r="AJ104" s="10"/>
      <c r="AK104" s="9"/>
      <c r="AL104" s="10"/>
      <c r="AM104" s="9"/>
      <c r="AN104" s="10"/>
      <c r="AO104" s="9"/>
      <c r="AP104" s="8">
        <f>Z104+AB104+AD104+AF104+AH104+AJ104+AL104+AN104</f>
        <v>37652</v>
      </c>
      <c r="AQ104" s="7">
        <f>AA104+AC104+AE104+AG104+AI104+AK104+AM104+AO104</f>
        <v>33436</v>
      </c>
      <c r="AR104" s="4" t="s">
        <v>93</v>
      </c>
    </row>
    <row r="105" spans="1:44" x14ac:dyDescent="0.3">
      <c r="A105" s="12" t="s">
        <v>331</v>
      </c>
      <c r="B105" s="12" t="s">
        <v>339</v>
      </c>
      <c r="C105" s="11" t="s">
        <v>85</v>
      </c>
      <c r="D105" s="10"/>
      <c r="E105" s="9"/>
      <c r="F105" s="10"/>
      <c r="G105" s="9"/>
      <c r="H105" s="10"/>
      <c r="I105" s="9"/>
      <c r="J105" s="10"/>
      <c r="K105" s="9"/>
      <c r="L105" s="10">
        <v>38</v>
      </c>
      <c r="M105" s="9">
        <v>33</v>
      </c>
      <c r="N105" s="10"/>
      <c r="O105" s="9"/>
      <c r="P105" s="10">
        <v>459</v>
      </c>
      <c r="Q105" s="9">
        <v>250</v>
      </c>
      <c r="R105" s="10"/>
      <c r="S105" s="9"/>
      <c r="T105" s="10"/>
      <c r="U105" s="9"/>
      <c r="V105" s="10"/>
      <c r="W105" s="9"/>
      <c r="X105" s="10"/>
      <c r="Y105" s="9"/>
      <c r="Z105" s="8">
        <f>D105+F105+H105+J105+L105+P105+R105+T105+V105+X105+N105</f>
        <v>497</v>
      </c>
      <c r="AA105" s="7">
        <f>E105+G105+I105+K105+M105+Q105+S105+U105+W105+Y105+O105</f>
        <v>283</v>
      </c>
      <c r="AB105" s="10"/>
      <c r="AC105" s="9"/>
      <c r="AD105" s="10">
        <v>3457</v>
      </c>
      <c r="AE105" s="9">
        <v>2000</v>
      </c>
      <c r="AF105" s="10">
        <v>550</v>
      </c>
      <c r="AG105" s="9">
        <v>300</v>
      </c>
      <c r="AH105" s="10"/>
      <c r="AI105" s="9"/>
      <c r="AJ105" s="10"/>
      <c r="AK105" s="9"/>
      <c r="AL105" s="10"/>
      <c r="AM105" s="9"/>
      <c r="AN105" s="10"/>
      <c r="AO105" s="9"/>
      <c r="AP105" s="8">
        <f>Z105+AB105+AD105+AF105+AH105+AJ105+AL105+AN105</f>
        <v>4504</v>
      </c>
      <c r="AQ105" s="7">
        <f>AA105+AC105+AE105+AG105+AI105+AK105+AM105+AO105</f>
        <v>2583</v>
      </c>
      <c r="AR105" s="4" t="s">
        <v>93</v>
      </c>
    </row>
    <row r="106" spans="1:44" x14ac:dyDescent="0.3">
      <c r="A106" s="12" t="s">
        <v>331</v>
      </c>
      <c r="B106" s="12" t="s">
        <v>338</v>
      </c>
      <c r="C106" s="11" t="s">
        <v>13</v>
      </c>
      <c r="D106" s="10">
        <v>25925</v>
      </c>
      <c r="E106" s="9">
        <v>31975</v>
      </c>
      <c r="F106" s="10">
        <v>280</v>
      </c>
      <c r="G106" s="9">
        <v>320</v>
      </c>
      <c r="H106" s="10">
        <v>3622</v>
      </c>
      <c r="I106" s="9">
        <v>3300</v>
      </c>
      <c r="J106" s="10">
        <v>839</v>
      </c>
      <c r="K106" s="9">
        <v>1030</v>
      </c>
      <c r="L106" s="10">
        <v>2731</v>
      </c>
      <c r="M106" s="9">
        <v>2700</v>
      </c>
      <c r="N106" s="10">
        <v>146</v>
      </c>
      <c r="O106" s="9">
        <v>150</v>
      </c>
      <c r="P106" s="10"/>
      <c r="Q106" s="9"/>
      <c r="R106" s="10">
        <v>1418</v>
      </c>
      <c r="S106" s="9">
        <v>1400</v>
      </c>
      <c r="T106" s="10">
        <v>6018</v>
      </c>
      <c r="U106" s="9">
        <v>5863</v>
      </c>
      <c r="V106" s="10"/>
      <c r="W106" s="9"/>
      <c r="X106" s="10"/>
      <c r="Y106" s="9"/>
      <c r="Z106" s="8">
        <f>D106+F106+H106+J106+L106+P106+R106+T106+V106+X106+N106</f>
        <v>40979</v>
      </c>
      <c r="AA106" s="7">
        <f>E106+G106+I106+K106+M106+Q106+S106+U106+W106+Y106+O106</f>
        <v>46738</v>
      </c>
      <c r="AB106" s="10">
        <v>15</v>
      </c>
      <c r="AC106" s="9">
        <v>15</v>
      </c>
      <c r="AD106" s="10">
        <v>4157</v>
      </c>
      <c r="AE106" s="9">
        <v>3600</v>
      </c>
      <c r="AF106" s="10">
        <v>5097</v>
      </c>
      <c r="AG106" s="9">
        <v>4500</v>
      </c>
      <c r="AH106" s="10"/>
      <c r="AI106" s="9"/>
      <c r="AJ106" s="10"/>
      <c r="AK106" s="9"/>
      <c r="AL106" s="10"/>
      <c r="AM106" s="9"/>
      <c r="AN106" s="10"/>
      <c r="AO106" s="9"/>
      <c r="AP106" s="8">
        <f>Z106+AB106+AD106+AF106+AH106+AJ106+AL106+AN106</f>
        <v>50248</v>
      </c>
      <c r="AQ106" s="7">
        <f>AA106+AC106+AE106+AG106+AI106+AK106+AM106+AO106</f>
        <v>54853</v>
      </c>
      <c r="AR106" s="4" t="s">
        <v>151</v>
      </c>
    </row>
    <row r="107" spans="1:44" x14ac:dyDescent="0.3">
      <c r="A107" s="12" t="s">
        <v>331</v>
      </c>
      <c r="B107" s="12" t="s">
        <v>193</v>
      </c>
      <c r="C107" s="11" t="s">
        <v>79</v>
      </c>
      <c r="D107" s="10"/>
      <c r="E107" s="9"/>
      <c r="F107" s="10"/>
      <c r="G107" s="9"/>
      <c r="H107" s="10"/>
      <c r="I107" s="9"/>
      <c r="J107" s="10"/>
      <c r="K107" s="9"/>
      <c r="L107" s="10"/>
      <c r="M107" s="9"/>
      <c r="N107" s="10"/>
      <c r="O107" s="9"/>
      <c r="P107" s="10"/>
      <c r="Q107" s="9"/>
      <c r="R107" s="10"/>
      <c r="S107" s="9"/>
      <c r="T107" s="10">
        <v>234</v>
      </c>
      <c r="U107" s="9">
        <v>234</v>
      </c>
      <c r="V107" s="10"/>
      <c r="W107" s="9"/>
      <c r="X107" s="10"/>
      <c r="Y107" s="9"/>
      <c r="Z107" s="8">
        <f>D107+F107+H107+J107+L107+P107+R107+T107+V107+X107+N107</f>
        <v>234</v>
      </c>
      <c r="AA107" s="7">
        <f>E107+G107+I107+K107+M107+Q107+S107+U107+W107+Y107+O107</f>
        <v>234</v>
      </c>
      <c r="AB107" s="10"/>
      <c r="AC107" s="9"/>
      <c r="AD107" s="10"/>
      <c r="AE107" s="9"/>
      <c r="AF107" s="10"/>
      <c r="AG107" s="9"/>
      <c r="AH107" s="10"/>
      <c r="AI107" s="9"/>
      <c r="AJ107" s="10"/>
      <c r="AK107" s="9"/>
      <c r="AL107" s="10"/>
      <c r="AM107" s="9"/>
      <c r="AN107" s="10"/>
      <c r="AO107" s="9"/>
      <c r="AP107" s="8">
        <f>Z107+AB107+AD107+AF107+AH107+AJ107+AL107+AN107</f>
        <v>234</v>
      </c>
      <c r="AQ107" s="7">
        <f>AA107+AC107+AE107+AG107+AI107+AK107+AM107+AO107</f>
        <v>234</v>
      </c>
      <c r="AR107" s="4" t="s">
        <v>337</v>
      </c>
    </row>
    <row r="108" spans="1:44" ht="27" x14ac:dyDescent="0.3">
      <c r="A108" s="12" t="s">
        <v>331</v>
      </c>
      <c r="B108" s="12" t="s">
        <v>198</v>
      </c>
      <c r="C108" s="11" t="s">
        <v>13</v>
      </c>
      <c r="D108" s="10">
        <f>25761+463</f>
        <v>26224</v>
      </c>
      <c r="E108" s="9">
        <v>29375</v>
      </c>
      <c r="F108" s="10"/>
      <c r="G108" s="9"/>
      <c r="H108" s="10"/>
      <c r="I108" s="9"/>
      <c r="J108" s="10"/>
      <c r="K108" s="9"/>
      <c r="L108" s="10"/>
      <c r="M108" s="9"/>
      <c r="N108" s="10"/>
      <c r="O108" s="9"/>
      <c r="P108" s="10"/>
      <c r="Q108" s="9"/>
      <c r="R108" s="10"/>
      <c r="S108" s="9"/>
      <c r="T108" s="10"/>
      <c r="U108" s="9"/>
      <c r="V108" s="10"/>
      <c r="W108" s="9"/>
      <c r="X108" s="10"/>
      <c r="Y108" s="9"/>
      <c r="Z108" s="8">
        <f>D108+F108+H108+J108+L108+P108+R108+T108+V108+X108+N108</f>
        <v>26224</v>
      </c>
      <c r="AA108" s="7">
        <f>E108+G108+I108+K108+M108+Q108+S108+U108+W108+Y108+O108</f>
        <v>29375</v>
      </c>
      <c r="AB108" s="10"/>
      <c r="AC108" s="9"/>
      <c r="AD108" s="10"/>
      <c r="AE108" s="9"/>
      <c r="AF108" s="10"/>
      <c r="AG108" s="9"/>
      <c r="AH108" s="10"/>
      <c r="AI108" s="9"/>
      <c r="AJ108" s="10"/>
      <c r="AK108" s="9"/>
      <c r="AL108" s="10"/>
      <c r="AM108" s="9"/>
      <c r="AN108" s="10"/>
      <c r="AO108" s="9"/>
      <c r="AP108" s="8">
        <f>Z108+AB108+AD108+AF108+AH108+AJ108+AL108+AN108</f>
        <v>26224</v>
      </c>
      <c r="AQ108" s="7">
        <f>AA108+AC108+AE108+AG108+AI108+AK108+AM108+AO108</f>
        <v>29375</v>
      </c>
      <c r="AR108" s="4" t="s">
        <v>336</v>
      </c>
    </row>
    <row r="109" spans="1:44" x14ac:dyDescent="0.3">
      <c r="A109" s="12" t="s">
        <v>331</v>
      </c>
      <c r="B109" s="12" t="s">
        <v>197</v>
      </c>
      <c r="C109" s="11" t="s">
        <v>79</v>
      </c>
      <c r="D109" s="10">
        <v>9843</v>
      </c>
      <c r="E109" s="9">
        <v>10189</v>
      </c>
      <c r="F109" s="10">
        <v>852</v>
      </c>
      <c r="G109" s="9">
        <v>350</v>
      </c>
      <c r="H109" s="10"/>
      <c r="I109" s="9">
        <v>7600</v>
      </c>
      <c r="J109" s="10">
        <v>828</v>
      </c>
      <c r="K109" s="9">
        <v>800</v>
      </c>
      <c r="L109" s="10">
        <v>6394</v>
      </c>
      <c r="M109" s="9">
        <v>5400</v>
      </c>
      <c r="N109" s="10">
        <v>515</v>
      </c>
      <c r="O109" s="9">
        <v>530</v>
      </c>
      <c r="P109" s="10">
        <v>2289</v>
      </c>
      <c r="Q109" s="9"/>
      <c r="R109" s="10">
        <v>700</v>
      </c>
      <c r="S109" s="9">
        <v>500</v>
      </c>
      <c r="T109" s="10">
        <v>2331</v>
      </c>
      <c r="U109" s="9">
        <v>2883</v>
      </c>
      <c r="V109" s="10"/>
      <c r="W109" s="9"/>
      <c r="X109" s="10"/>
      <c r="Y109" s="9"/>
      <c r="Z109" s="8">
        <f>D109+F109+H109+J109+L109+P109+R109+T109+V109+X109+N109</f>
        <v>23752</v>
      </c>
      <c r="AA109" s="7">
        <f>E109+G109+I109+K109+M109+Q109+S109+U109+W109+Y109+O109</f>
        <v>28252</v>
      </c>
      <c r="AB109" s="10">
        <v>170</v>
      </c>
      <c r="AC109" s="9">
        <v>170</v>
      </c>
      <c r="AD109" s="10">
        <v>10844</v>
      </c>
      <c r="AE109" s="9">
        <v>10000</v>
      </c>
      <c r="AF109" s="10">
        <v>10200</v>
      </c>
      <c r="AG109" s="9">
        <v>9600</v>
      </c>
      <c r="AH109" s="10">
        <v>240</v>
      </c>
      <c r="AI109" s="9">
        <v>240</v>
      </c>
      <c r="AJ109" s="10"/>
      <c r="AK109" s="9"/>
      <c r="AL109" s="10"/>
      <c r="AM109" s="9"/>
      <c r="AN109" s="10"/>
      <c r="AO109" s="9"/>
      <c r="AP109" s="8">
        <f>Z109+AB109+AD109+AF109+AH109+AJ109+AL109+AN109</f>
        <v>45206</v>
      </c>
      <c r="AQ109" s="7">
        <f>AA109+AC109+AE109+AG109+AI109+AK109+AM109+AO109</f>
        <v>48262</v>
      </c>
      <c r="AR109" s="4" t="s">
        <v>151</v>
      </c>
    </row>
    <row r="110" spans="1:44" ht="27" x14ac:dyDescent="0.3">
      <c r="A110" s="12" t="s">
        <v>331</v>
      </c>
      <c r="B110" s="12" t="s">
        <v>196</v>
      </c>
      <c r="C110" s="11" t="s">
        <v>79</v>
      </c>
      <c r="D110" s="10">
        <v>4596</v>
      </c>
      <c r="E110" s="9">
        <v>13812</v>
      </c>
      <c r="F110" s="10"/>
      <c r="G110" s="9"/>
      <c r="H110" s="10"/>
      <c r="I110" s="9"/>
      <c r="J110" s="10"/>
      <c r="K110" s="9"/>
      <c r="L110" s="10"/>
      <c r="M110" s="9"/>
      <c r="N110" s="10"/>
      <c r="O110" s="9"/>
      <c r="P110" s="10"/>
      <c r="Q110" s="9"/>
      <c r="R110" s="10"/>
      <c r="S110" s="9"/>
      <c r="T110" s="10"/>
      <c r="U110" s="9"/>
      <c r="V110" s="10"/>
      <c r="W110" s="9"/>
      <c r="X110" s="10"/>
      <c r="Y110" s="9"/>
      <c r="Z110" s="8">
        <f>D110+F110+H110+J110+L110+P110+R110+T110+V110+X110+N110</f>
        <v>4596</v>
      </c>
      <c r="AA110" s="7">
        <f>E110+G110+I110+K110+M110+Q110+S110+U110+W110+Y110+O110</f>
        <v>13812</v>
      </c>
      <c r="AB110" s="10"/>
      <c r="AC110" s="9"/>
      <c r="AD110" s="10"/>
      <c r="AE110" s="9"/>
      <c r="AF110" s="10"/>
      <c r="AG110" s="9"/>
      <c r="AH110" s="10"/>
      <c r="AI110" s="9"/>
      <c r="AJ110" s="10"/>
      <c r="AK110" s="9"/>
      <c r="AL110" s="10"/>
      <c r="AM110" s="9"/>
      <c r="AN110" s="10"/>
      <c r="AO110" s="9"/>
      <c r="AP110" s="8">
        <f>Z110+AB110+AD110+AF110+AH110+AJ110+AL110+AN110</f>
        <v>4596</v>
      </c>
      <c r="AQ110" s="7">
        <f>AA110+AC110+AE110+AG110+AI110+AK110+AM110+AO110</f>
        <v>13812</v>
      </c>
      <c r="AR110" s="4" t="s">
        <v>151</v>
      </c>
    </row>
    <row r="111" spans="1:44" ht="27" x14ac:dyDescent="0.3">
      <c r="A111" s="12" t="s">
        <v>331</v>
      </c>
      <c r="B111" s="12" t="s">
        <v>195</v>
      </c>
      <c r="C111" s="11" t="s">
        <v>79</v>
      </c>
      <c r="D111" s="10"/>
      <c r="E111" s="9"/>
      <c r="F111" s="10"/>
      <c r="G111" s="9"/>
      <c r="H111" s="10"/>
      <c r="I111" s="9"/>
      <c r="J111" s="10"/>
      <c r="K111" s="9"/>
      <c r="L111" s="10"/>
      <c r="M111" s="9"/>
      <c r="N111" s="10"/>
      <c r="O111" s="9"/>
      <c r="P111" s="10"/>
      <c r="Q111" s="9"/>
      <c r="R111" s="10"/>
      <c r="S111" s="9"/>
      <c r="T111" s="10">
        <v>2658</v>
      </c>
      <c r="U111" s="9">
        <v>2113</v>
      </c>
      <c r="V111" s="10"/>
      <c r="W111" s="9"/>
      <c r="X111" s="10"/>
      <c r="Y111" s="9"/>
      <c r="Z111" s="8">
        <f>D111+F111+H111+J111+L111+P111+R111+T111+V111+X111+N111</f>
        <v>2658</v>
      </c>
      <c r="AA111" s="7">
        <f>E111+G111+I111+K111+M111+Q111+S111+U111+W111+Y111+O111</f>
        <v>2113</v>
      </c>
      <c r="AB111" s="10"/>
      <c r="AC111" s="9"/>
      <c r="AD111" s="10"/>
      <c r="AE111" s="9"/>
      <c r="AF111" s="10"/>
      <c r="AG111" s="9"/>
      <c r="AH111" s="10"/>
      <c r="AI111" s="9"/>
      <c r="AJ111" s="10"/>
      <c r="AK111" s="9"/>
      <c r="AL111" s="10"/>
      <c r="AM111" s="9"/>
      <c r="AN111" s="10"/>
      <c r="AO111" s="9"/>
      <c r="AP111" s="8">
        <f>Z111+AB111+AD111+AF111+AH111+AJ111+AL111+AN111</f>
        <v>2658</v>
      </c>
      <c r="AQ111" s="7">
        <f>AA111+AC111+AE111+AG111+AI111+AK111+AM111+AO111</f>
        <v>2113</v>
      </c>
      <c r="AR111" s="4" t="s">
        <v>151</v>
      </c>
    </row>
    <row r="112" spans="1:44" ht="27" x14ac:dyDescent="0.3">
      <c r="A112" s="12" t="s">
        <v>331</v>
      </c>
      <c r="B112" s="12" t="s">
        <v>194</v>
      </c>
      <c r="C112" s="11" t="s">
        <v>79</v>
      </c>
      <c r="D112" s="10"/>
      <c r="E112" s="9"/>
      <c r="F112" s="10"/>
      <c r="G112" s="9"/>
      <c r="H112" s="10"/>
      <c r="I112" s="9"/>
      <c r="J112" s="10"/>
      <c r="K112" s="9"/>
      <c r="L112" s="10"/>
      <c r="M112" s="9"/>
      <c r="N112" s="10"/>
      <c r="O112" s="9"/>
      <c r="P112" s="10"/>
      <c r="Q112" s="9"/>
      <c r="R112" s="10"/>
      <c r="S112" s="9"/>
      <c r="T112" s="10">
        <v>2658</v>
      </c>
      <c r="U112" s="9">
        <v>2113</v>
      </c>
      <c r="V112" s="10"/>
      <c r="W112" s="9"/>
      <c r="X112" s="10"/>
      <c r="Y112" s="9"/>
      <c r="Z112" s="8">
        <f>D112+F112+H112+J112+L112+P112+R112+T112+V112+X112+N112</f>
        <v>2658</v>
      </c>
      <c r="AA112" s="7">
        <f>E112+G112+I112+K112+M112+Q112+S112+U112+W112+Y112+O112</f>
        <v>2113</v>
      </c>
      <c r="AB112" s="10"/>
      <c r="AC112" s="9"/>
      <c r="AD112" s="10"/>
      <c r="AE112" s="9"/>
      <c r="AF112" s="10"/>
      <c r="AG112" s="9"/>
      <c r="AH112" s="10"/>
      <c r="AI112" s="9"/>
      <c r="AJ112" s="10"/>
      <c r="AK112" s="9"/>
      <c r="AL112" s="10"/>
      <c r="AM112" s="9"/>
      <c r="AN112" s="10"/>
      <c r="AO112" s="9"/>
      <c r="AP112" s="8">
        <f>Z112+AB112+AD112+AF112+AH112+AJ112+AL112+AN112</f>
        <v>2658</v>
      </c>
      <c r="AQ112" s="7">
        <f>AA112+AC112+AE112+AG112+AI112+AK112+AM112+AO112</f>
        <v>2113</v>
      </c>
      <c r="AR112" s="4" t="s">
        <v>151</v>
      </c>
    </row>
    <row r="113" spans="1:44" ht="28.8" x14ac:dyDescent="0.3">
      <c r="A113" s="12" t="s">
        <v>331</v>
      </c>
      <c r="B113" s="12" t="s">
        <v>269</v>
      </c>
      <c r="C113" s="11" t="s">
        <v>265</v>
      </c>
      <c r="D113" s="10">
        <v>107229</v>
      </c>
      <c r="E113" s="9">
        <v>153721</v>
      </c>
      <c r="F113" s="10">
        <v>403</v>
      </c>
      <c r="G113" s="9">
        <v>580</v>
      </c>
      <c r="H113" s="10"/>
      <c r="I113" s="9"/>
      <c r="J113" s="10">
        <v>2338</v>
      </c>
      <c r="K113" s="9">
        <v>4019</v>
      </c>
      <c r="L113" s="10">
        <v>9206</v>
      </c>
      <c r="M113" s="9">
        <v>9144</v>
      </c>
      <c r="N113" s="10">
        <v>1188</v>
      </c>
      <c r="O113" s="9">
        <v>1085</v>
      </c>
      <c r="P113" s="10">
        <v>1620</v>
      </c>
      <c r="Q113" s="9">
        <v>1400</v>
      </c>
      <c r="R113" s="10">
        <v>1900</v>
      </c>
      <c r="S113" s="9">
        <v>2000</v>
      </c>
      <c r="T113" s="10">
        <v>34800</v>
      </c>
      <c r="U113" s="9">
        <v>35880</v>
      </c>
      <c r="V113" s="10"/>
      <c r="W113" s="9"/>
      <c r="X113" s="10"/>
      <c r="Y113" s="9"/>
      <c r="Z113" s="8">
        <f>D113+F113+H113+J113+L113+P113+R113+T113+V113+X113+N113</f>
        <v>158684</v>
      </c>
      <c r="AA113" s="7">
        <f>E113+G113+I113+K113+M113+Q113+S113+U113+W113+Y113+O113</f>
        <v>207829</v>
      </c>
      <c r="AB113" s="10">
        <v>15</v>
      </c>
      <c r="AC113" s="9">
        <v>15</v>
      </c>
      <c r="AD113" s="10">
        <v>8060</v>
      </c>
      <c r="AE113" s="9">
        <v>10495</v>
      </c>
      <c r="AF113" s="10">
        <v>17821</v>
      </c>
      <c r="AG113" s="9">
        <v>22170</v>
      </c>
      <c r="AH113" s="10"/>
      <c r="AI113" s="9"/>
      <c r="AJ113" s="10"/>
      <c r="AK113" s="9"/>
      <c r="AL113" s="10"/>
      <c r="AM113" s="9"/>
      <c r="AN113" s="10"/>
      <c r="AO113" s="9"/>
      <c r="AP113" s="8">
        <f>Z113+AB113+AD113+AF113+AH113+AJ113+AL113+AN113</f>
        <v>184580</v>
      </c>
      <c r="AQ113" s="7">
        <f>AA113+AC113+AE113+AG113+AI113+AK113+AM113+AO113</f>
        <v>240509</v>
      </c>
      <c r="AR113" s="4" t="s">
        <v>335</v>
      </c>
    </row>
    <row r="114" spans="1:44" ht="40.200000000000003" x14ac:dyDescent="0.3">
      <c r="A114" s="12" t="s">
        <v>331</v>
      </c>
      <c r="B114" s="12" t="s">
        <v>268</v>
      </c>
      <c r="C114" s="11" t="s">
        <v>265</v>
      </c>
      <c r="D114" s="10">
        <v>5305</v>
      </c>
      <c r="E114" s="9">
        <v>5305</v>
      </c>
      <c r="F114" s="10"/>
      <c r="G114" s="9"/>
      <c r="H114" s="10"/>
      <c r="I114" s="9"/>
      <c r="J114" s="10"/>
      <c r="K114" s="9"/>
      <c r="L114" s="10"/>
      <c r="M114" s="9"/>
      <c r="N114" s="10"/>
      <c r="O114" s="9"/>
      <c r="P114" s="10"/>
      <c r="Q114" s="9"/>
      <c r="R114" s="10"/>
      <c r="S114" s="9"/>
      <c r="T114" s="10"/>
      <c r="U114" s="9"/>
      <c r="V114" s="10"/>
      <c r="W114" s="9"/>
      <c r="X114" s="10"/>
      <c r="Y114" s="9"/>
      <c r="Z114" s="8">
        <f>D114+F114+H114+J114+L114+P114+R114+T114+V114+X114+N114</f>
        <v>5305</v>
      </c>
      <c r="AA114" s="7">
        <f>E114+G114+I114+K114+M114+Q114+S114+U114+W114+Y114+O114</f>
        <v>5305</v>
      </c>
      <c r="AB114" s="10"/>
      <c r="AC114" s="9"/>
      <c r="AD114" s="10"/>
      <c r="AE114" s="9"/>
      <c r="AF114" s="10"/>
      <c r="AG114" s="9"/>
      <c r="AH114" s="10"/>
      <c r="AI114" s="9"/>
      <c r="AJ114" s="10"/>
      <c r="AK114" s="9"/>
      <c r="AL114" s="10"/>
      <c r="AM114" s="9"/>
      <c r="AN114" s="10"/>
      <c r="AO114" s="9"/>
      <c r="AP114" s="8">
        <f>Z114+AB114+AD114+AF114+AH114+AJ114+AL114+AN114</f>
        <v>5305</v>
      </c>
      <c r="AQ114" s="7">
        <f>AA114+AC114+AE114+AG114+AI114+AK114+AM114+AO114</f>
        <v>5305</v>
      </c>
      <c r="AR114" s="4" t="s">
        <v>48</v>
      </c>
    </row>
    <row r="115" spans="1:44" ht="28.8" x14ac:dyDescent="0.3">
      <c r="A115" s="12" t="s">
        <v>331</v>
      </c>
      <c r="B115" s="12" t="s">
        <v>267</v>
      </c>
      <c r="C115" s="11" t="s">
        <v>265</v>
      </c>
      <c r="D115" s="10">
        <v>2893</v>
      </c>
      <c r="E115" s="9">
        <v>2893</v>
      </c>
      <c r="F115" s="10"/>
      <c r="G115" s="9"/>
      <c r="H115" s="10"/>
      <c r="I115" s="9"/>
      <c r="J115" s="10"/>
      <c r="K115" s="9"/>
      <c r="L115" s="10"/>
      <c r="M115" s="9"/>
      <c r="N115" s="10"/>
      <c r="O115" s="9"/>
      <c r="P115" s="10"/>
      <c r="Q115" s="9"/>
      <c r="R115" s="10"/>
      <c r="S115" s="9"/>
      <c r="T115" s="10"/>
      <c r="U115" s="9"/>
      <c r="V115" s="10"/>
      <c r="W115" s="9"/>
      <c r="X115" s="10"/>
      <c r="Y115" s="9"/>
      <c r="Z115" s="8">
        <f>D115+F115+H115+J115+L115+P115+R115+T115+V115+X115+N115</f>
        <v>2893</v>
      </c>
      <c r="AA115" s="7">
        <f>E115+G115+I115+K115+M115+Q115+S115+U115+W115+Y115+O115</f>
        <v>2893</v>
      </c>
      <c r="AB115" s="10"/>
      <c r="AC115" s="9"/>
      <c r="AD115" s="10"/>
      <c r="AE115" s="9"/>
      <c r="AF115" s="10"/>
      <c r="AG115" s="9"/>
      <c r="AH115" s="10"/>
      <c r="AI115" s="9"/>
      <c r="AJ115" s="10"/>
      <c r="AK115" s="9"/>
      <c r="AL115" s="10"/>
      <c r="AM115" s="9"/>
      <c r="AN115" s="10"/>
      <c r="AO115" s="9"/>
      <c r="AP115" s="8">
        <f>Z115+AB115+AD115+AF115+AH115+AJ115+AL115+AN115</f>
        <v>2893</v>
      </c>
      <c r="AQ115" s="7">
        <f>AA115+AC115+AE115+AG115+AI115+AK115+AM115+AO115</f>
        <v>2893</v>
      </c>
      <c r="AR115" s="4" t="s">
        <v>334</v>
      </c>
    </row>
    <row r="116" spans="1:44" x14ac:dyDescent="0.3">
      <c r="A116" s="12" t="s">
        <v>331</v>
      </c>
      <c r="B116" s="12" t="s">
        <v>325</v>
      </c>
      <c r="C116" s="11" t="s">
        <v>43</v>
      </c>
      <c r="D116" s="10">
        <v>849</v>
      </c>
      <c r="E116" s="9">
        <v>890</v>
      </c>
      <c r="F116" s="10"/>
      <c r="G116" s="9"/>
      <c r="H116" s="10"/>
      <c r="I116" s="9"/>
      <c r="J116" s="10"/>
      <c r="K116" s="9"/>
      <c r="L116" s="10"/>
      <c r="M116" s="9"/>
      <c r="N116" s="10">
        <v>52</v>
      </c>
      <c r="O116" s="9"/>
      <c r="P116" s="10"/>
      <c r="Q116" s="9"/>
      <c r="R116" s="10"/>
      <c r="S116" s="9"/>
      <c r="T116" s="10"/>
      <c r="U116" s="9"/>
      <c r="V116" s="10"/>
      <c r="W116" s="9"/>
      <c r="X116" s="10">
        <v>50</v>
      </c>
      <c r="Y116" s="9"/>
      <c r="Z116" s="8">
        <f>D116+F116+H116+J116+L116+P116+R116+T116+V116+X116+N116</f>
        <v>951</v>
      </c>
      <c r="AA116" s="7">
        <f>E116+G116+I116+K116+M116+Q116+S116+U116+W116+Y116+O116</f>
        <v>890</v>
      </c>
      <c r="AB116" s="10"/>
      <c r="AC116" s="9"/>
      <c r="AD116" s="10">
        <v>709</v>
      </c>
      <c r="AE116" s="9">
        <v>600</v>
      </c>
      <c r="AF116" s="10">
        <v>500</v>
      </c>
      <c r="AG116" s="9">
        <v>450</v>
      </c>
      <c r="AH116" s="10"/>
      <c r="AI116" s="9"/>
      <c r="AJ116" s="10"/>
      <c r="AK116" s="9"/>
      <c r="AL116" s="10"/>
      <c r="AM116" s="9"/>
      <c r="AN116" s="10"/>
      <c r="AO116" s="9"/>
      <c r="AP116" s="8">
        <f>Z116+AB116+AD116+AF116+AH116+AJ116+AL116+AN116</f>
        <v>2160</v>
      </c>
      <c r="AQ116" s="7">
        <f>AA116+AC116+AE116+AG116+AI116+AK116+AM116+AO116</f>
        <v>1940</v>
      </c>
      <c r="AR116" s="4" t="s">
        <v>42</v>
      </c>
    </row>
    <row r="117" spans="1:44" x14ac:dyDescent="0.3">
      <c r="A117" s="12" t="s">
        <v>331</v>
      </c>
      <c r="B117" s="12" t="s">
        <v>125</v>
      </c>
      <c r="C117" s="11" t="s">
        <v>75</v>
      </c>
      <c r="D117" s="10"/>
      <c r="E117" s="9"/>
      <c r="F117" s="10">
        <v>5</v>
      </c>
      <c r="G117" s="9">
        <v>5</v>
      </c>
      <c r="H117" s="10"/>
      <c r="I117" s="9"/>
      <c r="J117" s="10"/>
      <c r="K117" s="9"/>
      <c r="L117" s="10"/>
      <c r="M117" s="9"/>
      <c r="N117" s="10"/>
      <c r="O117" s="9"/>
      <c r="P117" s="10"/>
      <c r="Q117" s="9"/>
      <c r="R117" s="10">
        <v>6447</v>
      </c>
      <c r="S117" s="9">
        <v>6000</v>
      </c>
      <c r="T117" s="10"/>
      <c r="U117" s="9"/>
      <c r="V117" s="10">
        <v>4900</v>
      </c>
      <c r="W117" s="9">
        <v>3900</v>
      </c>
      <c r="X117" s="10"/>
      <c r="Y117" s="9"/>
      <c r="Z117" s="8">
        <f>D117+F117+H117+J117+L117+P117+R117+T117+V117+X117+N117</f>
        <v>11352</v>
      </c>
      <c r="AA117" s="7">
        <f>E117+G117+I117+K117+M117+Q117+S117+U117+W117+Y117+O117</f>
        <v>9905</v>
      </c>
      <c r="AB117" s="10"/>
      <c r="AC117" s="9"/>
      <c r="AD117" s="10"/>
      <c r="AE117" s="9"/>
      <c r="AF117" s="10"/>
      <c r="AG117" s="9"/>
      <c r="AH117" s="10"/>
      <c r="AI117" s="9"/>
      <c r="AJ117" s="10"/>
      <c r="AK117" s="9"/>
      <c r="AL117" s="10"/>
      <c r="AM117" s="9"/>
      <c r="AN117" s="10"/>
      <c r="AO117" s="9"/>
      <c r="AP117" s="8">
        <f>Z117+AB117+AD117+AF117+AH117+AJ117+AL117+AN117</f>
        <v>11352</v>
      </c>
      <c r="AQ117" s="7">
        <f>AA117+AC117+AE117+AG117+AI117+AK117+AM117+AO117</f>
        <v>9905</v>
      </c>
      <c r="AR117" s="4" t="s">
        <v>151</v>
      </c>
    </row>
    <row r="118" spans="1:44" x14ac:dyDescent="0.3">
      <c r="A118" s="12" t="s">
        <v>331</v>
      </c>
      <c r="B118" s="12" t="s">
        <v>191</v>
      </c>
      <c r="C118" s="11" t="s">
        <v>79</v>
      </c>
      <c r="D118" s="10">
        <f>84536+893</f>
        <v>85429</v>
      </c>
      <c r="E118" s="9">
        <f>94952+934</f>
        <v>95886</v>
      </c>
      <c r="F118" s="10"/>
      <c r="G118" s="9"/>
      <c r="H118" s="10"/>
      <c r="I118" s="9"/>
      <c r="J118" s="10"/>
      <c r="K118" s="9"/>
      <c r="L118" s="10"/>
      <c r="M118" s="9"/>
      <c r="N118" s="10"/>
      <c r="O118" s="9"/>
      <c r="P118" s="10"/>
      <c r="Q118" s="9"/>
      <c r="R118" s="10"/>
      <c r="S118" s="9"/>
      <c r="T118" s="10"/>
      <c r="U118" s="9"/>
      <c r="V118" s="10"/>
      <c r="W118" s="9"/>
      <c r="X118" s="10"/>
      <c r="Y118" s="9"/>
      <c r="Z118" s="8">
        <f>D118+F118+H118+J118+L118+P118+R118+T118+V118+X118+N118</f>
        <v>85429</v>
      </c>
      <c r="AA118" s="7">
        <f>E118+G118+I118+K118+M118+Q118+S118+U118+W118+Y118+O118</f>
        <v>95886</v>
      </c>
      <c r="AB118" s="10"/>
      <c r="AC118" s="9"/>
      <c r="AD118" s="10"/>
      <c r="AE118" s="9"/>
      <c r="AF118" s="10"/>
      <c r="AG118" s="9"/>
      <c r="AH118" s="10"/>
      <c r="AI118" s="9"/>
      <c r="AJ118" s="10"/>
      <c r="AK118" s="9"/>
      <c r="AL118" s="10"/>
      <c r="AM118" s="9"/>
      <c r="AN118" s="10"/>
      <c r="AO118" s="9"/>
      <c r="AP118" s="8">
        <f>Z118+AB118+AD118+AF118+AH118+AJ118+AL118+AN118</f>
        <v>85429</v>
      </c>
      <c r="AQ118" s="7">
        <f>AA118+AC118+AE118+AG118+AI118+AK118+AM118+AO118</f>
        <v>95886</v>
      </c>
      <c r="AR118" s="4" t="s">
        <v>151</v>
      </c>
    </row>
    <row r="119" spans="1:44" ht="27" x14ac:dyDescent="0.3">
      <c r="A119" s="12" t="s">
        <v>331</v>
      </c>
      <c r="B119" s="12" t="s">
        <v>190</v>
      </c>
      <c r="C119" s="11" t="s">
        <v>152</v>
      </c>
      <c r="D119" s="10">
        <f>4328+89</f>
        <v>4417</v>
      </c>
      <c r="E119" s="9">
        <f>5389+71</f>
        <v>5460</v>
      </c>
      <c r="F119" s="10"/>
      <c r="G119" s="9"/>
      <c r="H119" s="10"/>
      <c r="I119" s="9"/>
      <c r="J119" s="10"/>
      <c r="K119" s="9"/>
      <c r="L119" s="10"/>
      <c r="M119" s="9"/>
      <c r="N119" s="10"/>
      <c r="O119" s="9"/>
      <c r="P119" s="10"/>
      <c r="Q119" s="9"/>
      <c r="R119" s="10"/>
      <c r="S119" s="9"/>
      <c r="T119" s="10"/>
      <c r="U119" s="9"/>
      <c r="V119" s="10"/>
      <c r="W119" s="9"/>
      <c r="X119" s="10"/>
      <c r="Y119" s="9"/>
      <c r="Z119" s="8">
        <f>D119+F119+H119+J119+L119+P119+R119+T119+V119+X119+N119</f>
        <v>4417</v>
      </c>
      <c r="AA119" s="7">
        <f>E119+G119+I119+K119+M119+Q119+S119+U119+W119+Y119+O119</f>
        <v>5460</v>
      </c>
      <c r="AB119" s="10"/>
      <c r="AC119" s="9"/>
      <c r="AD119" s="10"/>
      <c r="AE119" s="9"/>
      <c r="AF119" s="10"/>
      <c r="AG119" s="9"/>
      <c r="AH119" s="10"/>
      <c r="AI119" s="9"/>
      <c r="AJ119" s="10"/>
      <c r="AK119" s="9"/>
      <c r="AL119" s="10"/>
      <c r="AM119" s="9"/>
      <c r="AN119" s="10"/>
      <c r="AO119" s="9"/>
      <c r="AP119" s="8">
        <f>Z119+AB119+AD119+AF119+AH119+AJ119+AL119+AN119</f>
        <v>4417</v>
      </c>
      <c r="AQ119" s="7">
        <f>AA119+AC119+AE119+AG119+AI119+AK119+AM119+AO119</f>
        <v>5460</v>
      </c>
      <c r="AR119" s="4" t="s">
        <v>151</v>
      </c>
    </row>
    <row r="120" spans="1:44" ht="27" x14ac:dyDescent="0.3">
      <c r="A120" s="12" t="s">
        <v>331</v>
      </c>
      <c r="B120" s="12" t="s">
        <v>189</v>
      </c>
      <c r="C120" s="11" t="s">
        <v>13</v>
      </c>
      <c r="D120" s="10">
        <v>14552</v>
      </c>
      <c r="E120" s="9">
        <v>12896</v>
      </c>
      <c r="F120" s="10"/>
      <c r="G120" s="9"/>
      <c r="H120" s="10"/>
      <c r="I120" s="9"/>
      <c r="J120" s="10"/>
      <c r="K120" s="9"/>
      <c r="L120" s="10"/>
      <c r="M120" s="9"/>
      <c r="N120" s="10"/>
      <c r="O120" s="9"/>
      <c r="P120" s="10"/>
      <c r="Q120" s="9"/>
      <c r="R120" s="10"/>
      <c r="S120" s="9"/>
      <c r="T120" s="10"/>
      <c r="U120" s="9"/>
      <c r="V120" s="10"/>
      <c r="W120" s="9"/>
      <c r="X120" s="10"/>
      <c r="Y120" s="9"/>
      <c r="Z120" s="8">
        <f>D120+F120+H120+J120+L120+P120+R120+T120+V120+X120+N120</f>
        <v>14552</v>
      </c>
      <c r="AA120" s="7">
        <f>E120+G120+I120+K120+M120+Q120+S120+U120+W120+Y120+O120</f>
        <v>12896</v>
      </c>
      <c r="AB120" s="10"/>
      <c r="AC120" s="9"/>
      <c r="AD120" s="10"/>
      <c r="AE120" s="9"/>
      <c r="AF120" s="10"/>
      <c r="AG120" s="9"/>
      <c r="AH120" s="10"/>
      <c r="AI120" s="9"/>
      <c r="AJ120" s="10"/>
      <c r="AK120" s="9"/>
      <c r="AL120" s="10"/>
      <c r="AM120" s="9"/>
      <c r="AN120" s="10"/>
      <c r="AO120" s="9"/>
      <c r="AP120" s="8">
        <f>Z120+AB120+AD120+AF120+AH120+AJ120+AL120+AN120</f>
        <v>14552</v>
      </c>
      <c r="AQ120" s="7">
        <f>AA120+AC120+AE120+AG120+AI120+AK120+AM120+AO120</f>
        <v>12896</v>
      </c>
      <c r="AR120" s="4" t="s">
        <v>151</v>
      </c>
    </row>
    <row r="121" spans="1:44" ht="27" x14ac:dyDescent="0.3">
      <c r="A121" s="12" t="s">
        <v>331</v>
      </c>
      <c r="B121" s="12" t="s">
        <v>333</v>
      </c>
      <c r="C121" s="11" t="s">
        <v>79</v>
      </c>
      <c r="D121" s="10">
        <v>380080</v>
      </c>
      <c r="E121" s="9">
        <f>334624+97807</f>
        <v>432431</v>
      </c>
      <c r="F121" s="10"/>
      <c r="G121" s="9"/>
      <c r="H121" s="10"/>
      <c r="I121" s="9"/>
      <c r="J121" s="10"/>
      <c r="K121" s="9"/>
      <c r="L121" s="10"/>
      <c r="M121" s="9"/>
      <c r="N121" s="10"/>
      <c r="O121" s="9"/>
      <c r="P121" s="10"/>
      <c r="Q121" s="9"/>
      <c r="R121" s="10"/>
      <c r="S121" s="9"/>
      <c r="T121" s="10"/>
      <c r="U121" s="9"/>
      <c r="V121" s="10"/>
      <c r="W121" s="9"/>
      <c r="X121" s="10"/>
      <c r="Y121" s="9"/>
      <c r="Z121" s="8">
        <f>D121+F121+H121+J121+L121+P121+R121+T121+V121+X121+N121</f>
        <v>380080</v>
      </c>
      <c r="AA121" s="7">
        <f>E121+G121+I121+K121+M121+Q121+S121+U121+W121+Y121+O121</f>
        <v>432431</v>
      </c>
      <c r="AB121" s="10"/>
      <c r="AC121" s="9"/>
      <c r="AD121" s="10">
        <v>142275</v>
      </c>
      <c r="AE121" s="9">
        <v>86092</v>
      </c>
      <c r="AF121" s="10"/>
      <c r="AG121" s="9">
        <v>60000</v>
      </c>
      <c r="AH121" s="10"/>
      <c r="AI121" s="9"/>
      <c r="AJ121" s="10"/>
      <c r="AK121" s="9"/>
      <c r="AL121" s="10"/>
      <c r="AM121" s="9"/>
      <c r="AN121" s="10"/>
      <c r="AO121" s="9"/>
      <c r="AP121" s="8">
        <f>Z121+AB121+AD121+AF121+AH121+AJ121+AL121+AN121</f>
        <v>522355</v>
      </c>
      <c r="AQ121" s="7">
        <f>AA121+AC121+AE121+AG121+AI121+AK121+AM121+AO121</f>
        <v>578523</v>
      </c>
      <c r="AR121" s="4" t="s">
        <v>151</v>
      </c>
    </row>
    <row r="122" spans="1:44" ht="27" x14ac:dyDescent="0.3">
      <c r="A122" s="12" t="s">
        <v>331</v>
      </c>
      <c r="B122" s="12" t="s">
        <v>332</v>
      </c>
      <c r="C122" s="11" t="s">
        <v>75</v>
      </c>
      <c r="D122" s="10">
        <v>13223</v>
      </c>
      <c r="E122" s="9">
        <v>14831</v>
      </c>
      <c r="F122" s="10"/>
      <c r="G122" s="9"/>
      <c r="H122" s="10"/>
      <c r="I122" s="9"/>
      <c r="J122" s="10"/>
      <c r="K122" s="9"/>
      <c r="L122" s="10"/>
      <c r="M122" s="9"/>
      <c r="N122" s="10"/>
      <c r="O122" s="9"/>
      <c r="P122" s="10"/>
      <c r="Q122" s="9"/>
      <c r="R122" s="10"/>
      <c r="S122" s="9"/>
      <c r="T122" s="10"/>
      <c r="U122" s="9"/>
      <c r="V122" s="10"/>
      <c r="W122" s="9"/>
      <c r="X122" s="10"/>
      <c r="Y122" s="9"/>
      <c r="Z122" s="8">
        <f>D122+F122+H122+J122+L122+P122+R122+T122+V122+X122+N122</f>
        <v>13223</v>
      </c>
      <c r="AA122" s="7">
        <f>E122+G122+I122+K122+M122+Q122+S122+U122+W122+Y122+O122</f>
        <v>14831</v>
      </c>
      <c r="AB122" s="10"/>
      <c r="AC122" s="9"/>
      <c r="AD122" s="10"/>
      <c r="AE122" s="9"/>
      <c r="AF122" s="10"/>
      <c r="AG122" s="9"/>
      <c r="AH122" s="10"/>
      <c r="AI122" s="9"/>
      <c r="AJ122" s="10"/>
      <c r="AK122" s="9"/>
      <c r="AL122" s="10"/>
      <c r="AM122" s="9"/>
      <c r="AN122" s="10"/>
      <c r="AO122" s="9"/>
      <c r="AP122" s="8">
        <f>Z122+AB122+AD122+AF122+AH122+AJ122+AL122+AN122</f>
        <v>13223</v>
      </c>
      <c r="AQ122" s="7">
        <f>AA122+AC122+AE122+AG122+AI122+AK122+AM122+AO122</f>
        <v>14831</v>
      </c>
      <c r="AR122" s="4" t="s">
        <v>151</v>
      </c>
    </row>
    <row r="123" spans="1:44" x14ac:dyDescent="0.3">
      <c r="A123" s="12" t="s">
        <v>331</v>
      </c>
      <c r="B123" s="12" t="s">
        <v>252</v>
      </c>
      <c r="C123" s="11" t="s">
        <v>61</v>
      </c>
      <c r="D123" s="10">
        <v>5941</v>
      </c>
      <c r="E123" s="9">
        <v>6199</v>
      </c>
      <c r="F123" s="10"/>
      <c r="G123" s="9"/>
      <c r="H123" s="10"/>
      <c r="I123" s="9"/>
      <c r="J123" s="10"/>
      <c r="K123" s="9"/>
      <c r="L123" s="10"/>
      <c r="M123" s="9"/>
      <c r="N123" s="10"/>
      <c r="O123" s="9"/>
      <c r="P123" s="10"/>
      <c r="Q123" s="9"/>
      <c r="R123" s="10"/>
      <c r="S123" s="9"/>
      <c r="T123" s="10"/>
      <c r="U123" s="9"/>
      <c r="V123" s="10"/>
      <c r="W123" s="9"/>
      <c r="X123" s="10"/>
      <c r="Y123" s="9"/>
      <c r="Z123" s="8">
        <f>D123+F123+H123+J123+L123+P123+R123+T123+V123+X123+N123</f>
        <v>5941</v>
      </c>
      <c r="AA123" s="7">
        <f>E123+G123+I123+K123+M123+Q123+S123+U123+W123+Y123+O123</f>
        <v>6199</v>
      </c>
      <c r="AB123" s="10"/>
      <c r="AC123" s="9"/>
      <c r="AD123" s="10"/>
      <c r="AE123" s="9"/>
      <c r="AF123" s="10"/>
      <c r="AG123" s="9"/>
      <c r="AH123" s="10"/>
      <c r="AI123" s="9"/>
      <c r="AJ123" s="10"/>
      <c r="AK123" s="9"/>
      <c r="AL123" s="10"/>
      <c r="AM123" s="9"/>
      <c r="AN123" s="10"/>
      <c r="AO123" s="9"/>
      <c r="AP123" s="8">
        <f>Z123+AB123+AD123+AF123+AH123+AJ123+AL123+AN123</f>
        <v>5941</v>
      </c>
      <c r="AQ123" s="7">
        <f>AA123+AC123+AE123+AG123+AI123+AK123+AM123+AO123</f>
        <v>6199</v>
      </c>
      <c r="AR123" s="4" t="s">
        <v>151</v>
      </c>
    </row>
    <row r="124" spans="1:44" ht="28.8" x14ac:dyDescent="0.3">
      <c r="A124" s="12" t="s">
        <v>331</v>
      </c>
      <c r="B124" s="12" t="s">
        <v>50</v>
      </c>
      <c r="C124" s="11" t="s">
        <v>49</v>
      </c>
      <c r="D124" s="10"/>
      <c r="E124" s="9"/>
      <c r="F124" s="10"/>
      <c r="G124" s="9"/>
      <c r="H124" s="10"/>
      <c r="I124" s="9"/>
      <c r="J124" s="10"/>
      <c r="K124" s="9"/>
      <c r="L124" s="10"/>
      <c r="M124" s="9"/>
      <c r="N124" s="10"/>
      <c r="O124" s="9"/>
      <c r="P124" s="10"/>
      <c r="Q124" s="9"/>
      <c r="R124" s="10"/>
      <c r="S124" s="9"/>
      <c r="T124" s="10"/>
      <c r="U124" s="9"/>
      <c r="V124" s="10"/>
      <c r="W124" s="9"/>
      <c r="X124" s="10"/>
      <c r="Y124" s="9"/>
      <c r="Z124" s="8">
        <f>D124+F124+H124+J124+L124+P124+R124+T124+V124+X124+N124</f>
        <v>0</v>
      </c>
      <c r="AA124" s="7">
        <f>E124+G124+I124+K124+M124+Q124+S124+U124+W124+Y124+O124</f>
        <v>0</v>
      </c>
      <c r="AB124" s="10"/>
      <c r="AC124" s="9"/>
      <c r="AD124" s="10"/>
      <c r="AE124" s="9"/>
      <c r="AF124" s="10"/>
      <c r="AG124" s="9"/>
      <c r="AH124" s="10"/>
      <c r="AI124" s="9"/>
      <c r="AJ124" s="10"/>
      <c r="AK124" s="9"/>
      <c r="AL124" s="10">
        <v>10914</v>
      </c>
      <c r="AM124" s="9">
        <v>10900</v>
      </c>
      <c r="AN124" s="10"/>
      <c r="AO124" s="9"/>
      <c r="AP124" s="8">
        <f>Z124+AB124+AD124+AF124+AH124+AJ124+AL124+AN124</f>
        <v>10914</v>
      </c>
      <c r="AQ124" s="7">
        <f>AA124+AC124+AE124+AG124+AI124+AK124+AM124+AO124</f>
        <v>10900</v>
      </c>
      <c r="AR124" s="4" t="s">
        <v>48</v>
      </c>
    </row>
    <row r="125" spans="1:44" x14ac:dyDescent="0.3">
      <c r="A125" s="12" t="s">
        <v>331</v>
      </c>
      <c r="B125" s="12" t="s">
        <v>7</v>
      </c>
      <c r="C125" s="11"/>
      <c r="D125" s="10">
        <v>8313</v>
      </c>
      <c r="E125" s="9">
        <v>10473</v>
      </c>
      <c r="F125" s="10"/>
      <c r="G125" s="9"/>
      <c r="H125" s="10"/>
      <c r="I125" s="9"/>
      <c r="J125" s="10"/>
      <c r="K125" s="9"/>
      <c r="L125" s="10"/>
      <c r="M125" s="9"/>
      <c r="N125" s="10"/>
      <c r="O125" s="9"/>
      <c r="P125" s="10"/>
      <c r="Q125" s="9"/>
      <c r="R125" s="10"/>
      <c r="S125" s="9"/>
      <c r="T125" s="10"/>
      <c r="U125" s="9"/>
      <c r="V125" s="10"/>
      <c r="W125" s="9"/>
      <c r="X125" s="10"/>
      <c r="Y125" s="9"/>
      <c r="Z125" s="8">
        <f>D125+F125+H125+J125+L125+P125+R125+T125+V125+X125+N125</f>
        <v>8313</v>
      </c>
      <c r="AA125" s="7">
        <f>E125+G125+I125+K125+M125+Q125+S125+U125+W125+Y125+O125</f>
        <v>10473</v>
      </c>
      <c r="AB125" s="10"/>
      <c r="AC125" s="9"/>
      <c r="AD125" s="10"/>
      <c r="AE125" s="9"/>
      <c r="AF125" s="10"/>
      <c r="AG125" s="9"/>
      <c r="AH125" s="10"/>
      <c r="AI125" s="9"/>
      <c r="AJ125" s="10"/>
      <c r="AK125" s="9"/>
      <c r="AL125" s="10"/>
      <c r="AM125" s="9"/>
      <c r="AN125" s="10"/>
      <c r="AO125" s="9"/>
      <c r="AP125" s="8">
        <f>Z125+AB125+AD125+AF125+AH125+AJ125+AL125+AN125</f>
        <v>8313</v>
      </c>
      <c r="AQ125" s="7">
        <f>AA125+AC125+AE125+AG125+AI125+AK125+AM125+AO125</f>
        <v>10473</v>
      </c>
      <c r="AR125" s="4" t="s">
        <v>110</v>
      </c>
    </row>
    <row r="126" spans="1:44" x14ac:dyDescent="0.3">
      <c r="A126" s="12" t="s">
        <v>331</v>
      </c>
      <c r="B126" s="12" t="s">
        <v>4</v>
      </c>
      <c r="C126" s="11"/>
      <c r="D126" s="10">
        <v>7728</v>
      </c>
      <c r="E126" s="9">
        <v>9609</v>
      </c>
      <c r="F126" s="10"/>
      <c r="G126" s="9"/>
      <c r="H126" s="10"/>
      <c r="I126" s="9"/>
      <c r="J126" s="10"/>
      <c r="K126" s="9"/>
      <c r="L126" s="10"/>
      <c r="M126" s="9"/>
      <c r="N126" s="10"/>
      <c r="O126" s="9"/>
      <c r="P126" s="10"/>
      <c r="Q126" s="9"/>
      <c r="R126" s="10"/>
      <c r="S126" s="9"/>
      <c r="T126" s="10"/>
      <c r="U126" s="9"/>
      <c r="V126" s="10"/>
      <c r="W126" s="9"/>
      <c r="X126" s="10"/>
      <c r="Y126" s="9"/>
      <c r="Z126" s="8">
        <f>D126+F126+H126+J126+L126+P126+R126+T126+V126+X126+N126</f>
        <v>7728</v>
      </c>
      <c r="AA126" s="7">
        <f>E126+G126+I126+K126+M126+Q126+S126+U126+W126+Y126+O126</f>
        <v>9609</v>
      </c>
      <c r="AB126" s="10"/>
      <c r="AC126" s="9"/>
      <c r="AD126" s="10"/>
      <c r="AE126" s="9"/>
      <c r="AF126" s="10"/>
      <c r="AG126" s="9"/>
      <c r="AH126" s="10"/>
      <c r="AI126" s="9"/>
      <c r="AJ126" s="10"/>
      <c r="AK126" s="9"/>
      <c r="AL126" s="10"/>
      <c r="AM126" s="9"/>
      <c r="AN126" s="10"/>
      <c r="AO126" s="9"/>
      <c r="AP126" s="8">
        <f>Z126+AB126+AD126+AF126+AH126+AJ126+AL126+AN126</f>
        <v>7728</v>
      </c>
      <c r="AQ126" s="7">
        <f>AA126+AC126+AE126+AG126+AI126+AK126+AM126+AO126</f>
        <v>9609</v>
      </c>
      <c r="AR126" s="4" t="s">
        <v>110</v>
      </c>
    </row>
    <row r="127" spans="1:44" ht="28.8" x14ac:dyDescent="0.3">
      <c r="A127" s="12" t="s">
        <v>331</v>
      </c>
      <c r="B127" s="12" t="s">
        <v>330</v>
      </c>
      <c r="C127" s="11" t="s">
        <v>51</v>
      </c>
      <c r="D127" s="10"/>
      <c r="E127" s="9"/>
      <c r="F127" s="10">
        <v>51</v>
      </c>
      <c r="G127" s="9">
        <v>51</v>
      </c>
      <c r="H127" s="10"/>
      <c r="I127" s="9"/>
      <c r="J127" s="10"/>
      <c r="K127" s="9"/>
      <c r="L127" s="10"/>
      <c r="M127" s="9"/>
      <c r="N127" s="10"/>
      <c r="O127" s="9"/>
      <c r="P127" s="10"/>
      <c r="Q127" s="9"/>
      <c r="R127" s="10">
        <v>676</v>
      </c>
      <c r="S127" s="9">
        <v>500</v>
      </c>
      <c r="T127" s="10"/>
      <c r="U127" s="9"/>
      <c r="V127" s="10"/>
      <c r="W127" s="9"/>
      <c r="X127" s="10"/>
      <c r="Y127" s="9"/>
      <c r="Z127" s="8">
        <f>D127+F127+H127+J127+L127+P127+R127+T127+V127+X127+N127</f>
        <v>727</v>
      </c>
      <c r="AA127" s="7">
        <f>E127+G127+I127+K127+M127+Q127+S127+U127+W127+Y127+O127</f>
        <v>551</v>
      </c>
      <c r="AB127" s="10"/>
      <c r="AC127" s="9"/>
      <c r="AD127" s="10">
        <v>30</v>
      </c>
      <c r="AE127" s="9">
        <v>30</v>
      </c>
      <c r="AF127" s="10">
        <v>15</v>
      </c>
      <c r="AG127" s="9">
        <v>15</v>
      </c>
      <c r="AH127" s="10"/>
      <c r="AI127" s="9"/>
      <c r="AJ127" s="10"/>
      <c r="AK127" s="9"/>
      <c r="AL127" s="10"/>
      <c r="AM127" s="9"/>
      <c r="AN127" s="10"/>
      <c r="AO127" s="9"/>
      <c r="AP127" s="8">
        <f>Z127+AB127+AD127+AF127+AH127+AJ127+AL127+AN127</f>
        <v>772</v>
      </c>
      <c r="AQ127" s="7">
        <f>AA127+AC127+AE127+AG127+AI127+AK127+AM127+AO127</f>
        <v>596</v>
      </c>
      <c r="AR127" s="4" t="s">
        <v>48</v>
      </c>
    </row>
    <row r="128" spans="1:44" x14ac:dyDescent="0.3">
      <c r="A128" s="6" t="s">
        <v>329</v>
      </c>
      <c r="B128" s="6" t="s">
        <v>1</v>
      </c>
      <c r="C128" s="23"/>
      <c r="D128" s="22">
        <f>SUM(D97:D127)</f>
        <v>910048</v>
      </c>
      <c r="E128" s="26">
        <f>SUM(E97:E127)</f>
        <v>1079378</v>
      </c>
      <c r="F128" s="22">
        <f>SUM(F97:F127)</f>
        <v>3170</v>
      </c>
      <c r="G128" s="22">
        <f>SUM(G97:G127)</f>
        <v>2460</v>
      </c>
      <c r="H128" s="22">
        <f>SUM(H97:H127)</f>
        <v>17192</v>
      </c>
      <c r="I128" s="22">
        <f>SUM(I97:I127)</f>
        <v>23920</v>
      </c>
      <c r="J128" s="22">
        <f>SUM(J97:J127)</f>
        <v>4515</v>
      </c>
      <c r="K128" s="22">
        <f>SUM(K97:K127)</f>
        <v>7041</v>
      </c>
      <c r="L128" s="22">
        <f>SUM(L97:L127)</f>
        <v>23000</v>
      </c>
      <c r="M128" s="22">
        <f>SUM(M97:M127)</f>
        <v>22552</v>
      </c>
      <c r="N128" s="22">
        <f>SUM(N97:N127)</f>
        <v>3331</v>
      </c>
      <c r="O128" s="22">
        <f>SUM(O97:O127)</f>
        <v>2875</v>
      </c>
      <c r="P128" s="22">
        <f>SUM(P97:P127)</f>
        <v>4905</v>
      </c>
      <c r="Q128" s="22">
        <f>SUM(Q97:Q127)</f>
        <v>2190</v>
      </c>
      <c r="R128" s="22">
        <f>SUM(R97:R127)</f>
        <v>20126</v>
      </c>
      <c r="S128" s="22">
        <f>SUM(S97:S127)</f>
        <v>17200</v>
      </c>
      <c r="T128" s="22">
        <f>SUM(T97:T127)</f>
        <v>48699</v>
      </c>
      <c r="U128" s="22">
        <f>SUM(U97:U127)</f>
        <v>49086</v>
      </c>
      <c r="V128" s="22">
        <f>SUM(V97:V127)</f>
        <v>4900</v>
      </c>
      <c r="W128" s="22">
        <f>SUM(W97:W127)</f>
        <v>3900</v>
      </c>
      <c r="X128" s="22">
        <f>SUM(X97:X127)</f>
        <v>943</v>
      </c>
      <c r="Y128" s="22">
        <f>SUM(Y97:Y127)</f>
        <v>890</v>
      </c>
      <c r="Z128" s="22">
        <f>SUM(Z97:Z127)</f>
        <v>1040829</v>
      </c>
      <c r="AA128" s="22">
        <f>SUM(AA97:AA127)</f>
        <v>1211492</v>
      </c>
      <c r="AB128" s="22">
        <f>SUM(AB97:AB127)</f>
        <v>281</v>
      </c>
      <c r="AC128" s="22">
        <f>SUM(AC97:AC127)</f>
        <v>281</v>
      </c>
      <c r="AD128" s="22">
        <f>SUM(AD97:AD127)</f>
        <v>217234</v>
      </c>
      <c r="AE128" s="22">
        <f>SUM(AE97:AE127)</f>
        <v>140257</v>
      </c>
      <c r="AF128" s="22">
        <f>SUM(AF97:AF127)</f>
        <v>58442</v>
      </c>
      <c r="AG128" s="22">
        <f>SUM(AG97:AG127)</f>
        <v>135784</v>
      </c>
      <c r="AH128" s="22">
        <f>SUM(AH97:AH127)</f>
        <v>2598</v>
      </c>
      <c r="AI128" s="22">
        <f>SUM(AI97:AI127)</f>
        <v>2510</v>
      </c>
      <c r="AJ128" s="22">
        <f>SUM(AJ97:AJ127)</f>
        <v>0</v>
      </c>
      <c r="AK128" s="22">
        <f>SUM(AK97:AK127)</f>
        <v>0</v>
      </c>
      <c r="AL128" s="22">
        <f>SUM(AL97:AL127)</f>
        <v>10914</v>
      </c>
      <c r="AM128" s="22">
        <f>SUM(AM97:AM127)</f>
        <v>10900</v>
      </c>
      <c r="AN128" s="22">
        <f>SUM(AN97:AN127)</f>
        <v>0</v>
      </c>
      <c r="AO128" s="22">
        <f>SUM(AO97:AO127)</f>
        <v>0</v>
      </c>
      <c r="AP128" s="22">
        <f>SUM(AP97:AP127)</f>
        <v>1330298</v>
      </c>
      <c r="AQ128" s="22">
        <f>SUM(AQ97:AQ127)</f>
        <v>1501224</v>
      </c>
      <c r="AR128" s="4"/>
    </row>
    <row r="129" spans="1:44" x14ac:dyDescent="0.3">
      <c r="A129" s="12" t="s">
        <v>309</v>
      </c>
      <c r="B129" s="12" t="s">
        <v>226</v>
      </c>
      <c r="C129" s="11" t="s">
        <v>24</v>
      </c>
      <c r="D129" s="10">
        <v>49192</v>
      </c>
      <c r="E129" s="9">
        <v>46836</v>
      </c>
      <c r="F129" s="10">
        <v>815</v>
      </c>
      <c r="G129" s="9">
        <v>800</v>
      </c>
      <c r="H129" s="10"/>
      <c r="I129" s="9"/>
      <c r="J129" s="10">
        <v>475</v>
      </c>
      <c r="K129" s="9">
        <v>475</v>
      </c>
      <c r="L129" s="10">
        <v>2586</v>
      </c>
      <c r="M129" s="9">
        <v>2586</v>
      </c>
      <c r="N129" s="10">
        <v>510</v>
      </c>
      <c r="O129" s="9">
        <v>551</v>
      </c>
      <c r="P129" s="10"/>
      <c r="Q129" s="9"/>
      <c r="R129" s="10">
        <v>3110</v>
      </c>
      <c r="S129" s="9">
        <v>2500</v>
      </c>
      <c r="T129" s="10"/>
      <c r="U129" s="9"/>
      <c r="V129" s="10"/>
      <c r="W129" s="9"/>
      <c r="X129" s="10"/>
      <c r="Y129" s="9"/>
      <c r="Z129" s="8">
        <f>D129+F129+H129+J129+L129+P129+R129+T129+V129+X129+N129</f>
        <v>56688</v>
      </c>
      <c r="AA129" s="7">
        <f>E129+G129+I129+K129+M129+Q129+S129+U129+W129+Y129+O129</f>
        <v>53748</v>
      </c>
      <c r="AB129" s="10"/>
      <c r="AC129" s="9"/>
      <c r="AD129" s="10">
        <v>7410</v>
      </c>
      <c r="AE129" s="9">
        <v>6755</v>
      </c>
      <c r="AF129" s="10">
        <v>4650</v>
      </c>
      <c r="AG129" s="9">
        <v>4417</v>
      </c>
      <c r="AH129" s="10"/>
      <c r="AI129" s="9"/>
      <c r="AJ129" s="10"/>
      <c r="AK129" s="9"/>
      <c r="AL129" s="10"/>
      <c r="AM129" s="9"/>
      <c r="AN129" s="10">
        <v>115</v>
      </c>
      <c r="AO129" s="9"/>
      <c r="AP129" s="8">
        <f>Z129+AB129+AD129+AF129+AH129+AJ129+AL129+AN129</f>
        <v>68863</v>
      </c>
      <c r="AQ129" s="7">
        <f>AA129+AC129+AE129+AG129+AI129+AK129+AM129+AO129</f>
        <v>64920</v>
      </c>
      <c r="AR129" s="4" t="s">
        <v>110</v>
      </c>
    </row>
    <row r="130" spans="1:44" x14ac:dyDescent="0.3">
      <c r="A130" s="12" t="s">
        <v>309</v>
      </c>
      <c r="B130" s="12" t="s">
        <v>328</v>
      </c>
      <c r="C130" s="11" t="s">
        <v>24</v>
      </c>
      <c r="D130" s="10"/>
      <c r="E130" s="9"/>
      <c r="F130" s="10"/>
      <c r="G130" s="9"/>
      <c r="H130" s="10"/>
      <c r="I130" s="9"/>
      <c r="J130" s="10"/>
      <c r="K130" s="9"/>
      <c r="L130" s="10"/>
      <c r="M130" s="9"/>
      <c r="N130" s="10"/>
      <c r="O130" s="9"/>
      <c r="P130" s="10"/>
      <c r="Q130" s="9"/>
      <c r="R130" s="10"/>
      <c r="S130" s="9"/>
      <c r="T130" s="10"/>
      <c r="U130" s="9"/>
      <c r="V130" s="10"/>
      <c r="W130" s="9"/>
      <c r="X130" s="10"/>
      <c r="Y130" s="9"/>
      <c r="Z130" s="8">
        <f>D130+F130+H130+J130+L130+P130+R130+T130+V130+X130+N130</f>
        <v>0</v>
      </c>
      <c r="AA130" s="7">
        <f>E130+G130+I130+K130+M130+Q130+S130+U130+W130+Y130+O130</f>
        <v>0</v>
      </c>
      <c r="AB130" s="10"/>
      <c r="AC130" s="9"/>
      <c r="AD130" s="10">
        <v>500</v>
      </c>
      <c r="AE130" s="9">
        <v>150</v>
      </c>
      <c r="AF130" s="10">
        <v>400</v>
      </c>
      <c r="AG130" s="9">
        <v>350</v>
      </c>
      <c r="AH130" s="10"/>
      <c r="AI130" s="9"/>
      <c r="AJ130" s="10"/>
      <c r="AK130" s="9"/>
      <c r="AL130" s="10"/>
      <c r="AM130" s="9"/>
      <c r="AN130" s="10"/>
      <c r="AO130" s="9"/>
      <c r="AP130" s="8">
        <f>Z130+AB130+AD130+AF130+AH130+AJ130+AL130+AN130</f>
        <v>900</v>
      </c>
      <c r="AQ130" s="7">
        <f>AA130+AC130+AE130+AG130+AI130+AK130+AM130+AO130</f>
        <v>500</v>
      </c>
      <c r="AR130" s="4" t="s">
        <v>110</v>
      </c>
    </row>
    <row r="131" spans="1:44" x14ac:dyDescent="0.3">
      <c r="A131" s="12" t="s">
        <v>309</v>
      </c>
      <c r="B131" s="12" t="s">
        <v>327</v>
      </c>
      <c r="C131" s="11" t="s">
        <v>101</v>
      </c>
      <c r="D131" s="10"/>
      <c r="E131" s="9"/>
      <c r="F131" s="10"/>
      <c r="G131" s="9"/>
      <c r="H131" s="10"/>
      <c r="I131" s="9"/>
      <c r="J131" s="10"/>
      <c r="K131" s="9"/>
      <c r="L131" s="10"/>
      <c r="M131" s="9"/>
      <c r="N131" s="10"/>
      <c r="O131" s="9"/>
      <c r="P131" s="10"/>
      <c r="Q131" s="9"/>
      <c r="R131" s="10"/>
      <c r="S131" s="9"/>
      <c r="T131" s="10"/>
      <c r="U131" s="9"/>
      <c r="V131" s="10"/>
      <c r="W131" s="9"/>
      <c r="X131" s="10"/>
      <c r="Y131" s="9"/>
      <c r="Z131" s="8">
        <f>D131+F131+H131+J131+L131+P131+R131+T131+V131+X131+N131</f>
        <v>0</v>
      </c>
      <c r="AA131" s="7">
        <f>E131+G131+I131+K131+M131+Q131+S131+U131+W131+Y131+O131</f>
        <v>0</v>
      </c>
      <c r="AB131" s="10"/>
      <c r="AC131" s="9"/>
      <c r="AD131" s="10">
        <v>711</v>
      </c>
      <c r="AE131" s="9">
        <v>0</v>
      </c>
      <c r="AF131" s="10"/>
      <c r="AG131" s="9"/>
      <c r="AH131" s="10"/>
      <c r="AI131" s="9"/>
      <c r="AJ131" s="10"/>
      <c r="AK131" s="9"/>
      <c r="AL131" s="10"/>
      <c r="AM131" s="9"/>
      <c r="AN131" s="10"/>
      <c r="AO131" s="9"/>
      <c r="AP131" s="8">
        <f>Z131+AB131+AD131+AF131+AH131+AJ131+AL131+AN131</f>
        <v>711</v>
      </c>
      <c r="AQ131" s="7">
        <f>AA131+AC131+AE131+AG131+AI131+AK131+AM131+AO131</f>
        <v>0</v>
      </c>
      <c r="AR131" s="4"/>
    </row>
    <row r="132" spans="1:44" x14ac:dyDescent="0.3">
      <c r="A132" s="12" t="s">
        <v>309</v>
      </c>
      <c r="B132" s="12" t="s">
        <v>326</v>
      </c>
      <c r="C132" s="11" t="s">
        <v>61</v>
      </c>
      <c r="D132" s="29"/>
      <c r="E132" s="9"/>
      <c r="F132" s="29"/>
      <c r="G132" s="9">
        <v>400</v>
      </c>
      <c r="H132" s="29"/>
      <c r="I132" s="9">
        <v>1410</v>
      </c>
      <c r="J132" s="29"/>
      <c r="K132" s="9">
        <v>197</v>
      </c>
      <c r="L132" s="29"/>
      <c r="M132" s="9">
        <v>470</v>
      </c>
      <c r="N132" s="29"/>
      <c r="O132" s="9"/>
      <c r="P132" s="29"/>
      <c r="Q132" s="9"/>
      <c r="R132" s="29"/>
      <c r="S132" s="9"/>
      <c r="T132" s="29"/>
      <c r="U132" s="9"/>
      <c r="V132" s="29"/>
      <c r="W132" s="9"/>
      <c r="X132" s="29"/>
      <c r="Y132" s="9"/>
      <c r="Z132" s="8">
        <f>D132+F132+H132+J132+L132+P132+R132+T132+V132+X132+N132</f>
        <v>0</v>
      </c>
      <c r="AA132" s="7">
        <f>E132+G132+I132+K132+M132+Q132+S132+U132+W132+Y132+O132</f>
        <v>2477</v>
      </c>
      <c r="AB132" s="29"/>
      <c r="AC132" s="9"/>
      <c r="AD132" s="29"/>
      <c r="AE132" s="9">
        <v>320</v>
      </c>
      <c r="AF132" s="29"/>
      <c r="AG132" s="9"/>
      <c r="AH132" s="29"/>
      <c r="AI132" s="9"/>
      <c r="AJ132" s="29"/>
      <c r="AK132" s="9"/>
      <c r="AL132" s="29"/>
      <c r="AM132" s="9"/>
      <c r="AN132" s="29"/>
      <c r="AO132" s="9"/>
      <c r="AP132" s="8">
        <f>Z132+AB132+AD132+AF132+AH132+AJ132+AL132+AN132</f>
        <v>0</v>
      </c>
      <c r="AQ132" s="7">
        <f>AA132+AC132+AE132+AG132+AI132+AK132+AM132+AO132</f>
        <v>2797</v>
      </c>
      <c r="AR132" s="4"/>
    </row>
    <row r="133" spans="1:44" x14ac:dyDescent="0.3">
      <c r="A133" s="12" t="s">
        <v>309</v>
      </c>
      <c r="B133" s="12" t="s">
        <v>104</v>
      </c>
      <c r="C133" s="11" t="s">
        <v>103</v>
      </c>
      <c r="D133" s="29"/>
      <c r="E133" s="9"/>
      <c r="F133" s="29">
        <v>175</v>
      </c>
      <c r="G133" s="9">
        <v>175</v>
      </c>
      <c r="H133" s="29">
        <v>650</v>
      </c>
      <c r="I133" s="9">
        <v>650</v>
      </c>
      <c r="J133" s="29">
        <v>40</v>
      </c>
      <c r="K133" s="9">
        <v>40</v>
      </c>
      <c r="L133" s="29">
        <v>217</v>
      </c>
      <c r="M133" s="9">
        <v>217</v>
      </c>
      <c r="N133" s="29">
        <v>15</v>
      </c>
      <c r="O133" s="9">
        <v>15</v>
      </c>
      <c r="P133" s="29"/>
      <c r="Q133" s="9"/>
      <c r="R133" s="29">
        <v>176</v>
      </c>
      <c r="S133" s="9">
        <v>150</v>
      </c>
      <c r="T133" s="29"/>
      <c r="U133" s="9"/>
      <c r="V133" s="29"/>
      <c r="W133" s="9"/>
      <c r="X133" s="29"/>
      <c r="Y133" s="9"/>
      <c r="Z133" s="8">
        <f>D133+F133+H133+J133+L133+P133+R133+T133+V133+X133+N133</f>
        <v>1273</v>
      </c>
      <c r="AA133" s="7">
        <f>E133+G133+I133+K133+M133+Q133+S133+U133+W133+Y133+O133</f>
        <v>1247</v>
      </c>
      <c r="AB133" s="29"/>
      <c r="AC133" s="9"/>
      <c r="AD133" s="29">
        <v>65</v>
      </c>
      <c r="AE133" s="9">
        <v>60</v>
      </c>
      <c r="AF133" s="29">
        <v>85</v>
      </c>
      <c r="AG133" s="9">
        <v>79</v>
      </c>
      <c r="AH133" s="29"/>
      <c r="AI133" s="9"/>
      <c r="AJ133" s="29"/>
      <c r="AK133" s="9"/>
      <c r="AL133" s="29"/>
      <c r="AM133" s="9"/>
      <c r="AN133" s="29"/>
      <c r="AO133" s="9"/>
      <c r="AP133" s="8">
        <f>Z133+AB133+AD133+AF133+AH133+AJ133+AL133+AN133</f>
        <v>1423</v>
      </c>
      <c r="AQ133" s="7">
        <f>AA133+AC133+AE133+AG133+AI133+AK133+AM133+AO133</f>
        <v>1386</v>
      </c>
      <c r="AR133" s="4" t="s">
        <v>110</v>
      </c>
    </row>
    <row r="134" spans="1:44" x14ac:dyDescent="0.3">
      <c r="A134" s="12" t="s">
        <v>309</v>
      </c>
      <c r="B134" s="12" t="s">
        <v>325</v>
      </c>
      <c r="C134" s="11" t="s">
        <v>43</v>
      </c>
      <c r="D134" s="10">
        <v>13580</v>
      </c>
      <c r="E134" s="9">
        <v>14178</v>
      </c>
      <c r="F134" s="10"/>
      <c r="G134" s="9"/>
      <c r="H134" s="10"/>
      <c r="I134" s="9"/>
      <c r="J134" s="10"/>
      <c r="K134" s="9"/>
      <c r="L134" s="10"/>
      <c r="M134" s="9"/>
      <c r="N134" s="10"/>
      <c r="O134" s="9"/>
      <c r="P134" s="10"/>
      <c r="Q134" s="9"/>
      <c r="R134" s="10">
        <v>3979</v>
      </c>
      <c r="S134" s="9">
        <v>1989</v>
      </c>
      <c r="T134" s="10"/>
      <c r="U134" s="9"/>
      <c r="V134" s="10"/>
      <c r="W134" s="9"/>
      <c r="X134" s="10"/>
      <c r="Y134" s="9"/>
      <c r="Z134" s="8">
        <f>D134+F134+H134+J134+L134+P134+R134+T134+V134+X134+N134</f>
        <v>17559</v>
      </c>
      <c r="AA134" s="7">
        <f>E134+G134+I134+K134+M134+Q134+S134+U134+W134+Y134+O134</f>
        <v>16167</v>
      </c>
      <c r="AB134" s="10">
        <v>34</v>
      </c>
      <c r="AC134" s="9"/>
      <c r="AD134" s="10">
        <v>2550</v>
      </c>
      <c r="AE134" s="9">
        <v>2550</v>
      </c>
      <c r="AF134" s="10">
        <v>2610</v>
      </c>
      <c r="AG134" s="9">
        <v>750</v>
      </c>
      <c r="AH134" s="10"/>
      <c r="AI134" s="9"/>
      <c r="AJ134" s="10"/>
      <c r="AK134" s="9"/>
      <c r="AL134" s="10">
        <v>1000</v>
      </c>
      <c r="AM134" s="9"/>
      <c r="AN134" s="10"/>
      <c r="AO134" s="9"/>
      <c r="AP134" s="8">
        <f>Z134+AB134+AD134+AF134+AH134+AJ134+AL134+AN134</f>
        <v>23753</v>
      </c>
      <c r="AQ134" s="7">
        <f>AA134+AC134+AE134+AG134+AI134+AK134+AM134+AO134</f>
        <v>19467</v>
      </c>
      <c r="AR134" s="4" t="s">
        <v>42</v>
      </c>
    </row>
    <row r="135" spans="1:44" x14ac:dyDescent="0.3">
      <c r="A135" s="12" t="s">
        <v>309</v>
      </c>
      <c r="B135" s="12" t="s">
        <v>146</v>
      </c>
      <c r="C135" s="11" t="s">
        <v>85</v>
      </c>
      <c r="D135" s="10">
        <v>9485</v>
      </c>
      <c r="E135" s="9">
        <v>10115</v>
      </c>
      <c r="F135" s="10">
        <v>510</v>
      </c>
      <c r="G135" s="9">
        <v>510</v>
      </c>
      <c r="H135" s="10">
        <v>954</v>
      </c>
      <c r="I135" s="9">
        <v>954</v>
      </c>
      <c r="J135" s="10">
        <v>45</v>
      </c>
      <c r="K135" s="9">
        <v>45</v>
      </c>
      <c r="L135" s="10">
        <v>610</v>
      </c>
      <c r="M135" s="9">
        <v>610</v>
      </c>
      <c r="N135" s="10">
        <v>15</v>
      </c>
      <c r="O135" s="9">
        <v>17</v>
      </c>
      <c r="P135" s="10"/>
      <c r="Q135" s="9"/>
      <c r="R135" s="10"/>
      <c r="S135" s="9"/>
      <c r="T135" s="10"/>
      <c r="U135" s="9"/>
      <c r="V135" s="10"/>
      <c r="W135" s="9"/>
      <c r="X135" s="10"/>
      <c r="Y135" s="9"/>
      <c r="Z135" s="8">
        <f>D135+F135+H135+J135+L135+P135+R135+T135+V135+X135+N135</f>
        <v>11619</v>
      </c>
      <c r="AA135" s="7">
        <f>E135+G135+I135+K135+M135+Q135+S135+U135+W135+Y135+O135</f>
        <v>12251</v>
      </c>
      <c r="AB135" s="10"/>
      <c r="AC135" s="9"/>
      <c r="AD135" s="10">
        <v>480</v>
      </c>
      <c r="AE135" s="9">
        <v>450</v>
      </c>
      <c r="AF135" s="10">
        <v>210</v>
      </c>
      <c r="AG135" s="9">
        <v>150</v>
      </c>
      <c r="AH135" s="10">
        <v>3350</v>
      </c>
      <c r="AI135" s="9">
        <v>3268</v>
      </c>
      <c r="AJ135" s="10"/>
      <c r="AK135" s="9"/>
      <c r="AL135" s="10"/>
      <c r="AM135" s="9"/>
      <c r="AN135" s="10"/>
      <c r="AO135" s="9"/>
      <c r="AP135" s="8">
        <f>Z135+AB135+AD135+AF135+AH135+AJ135+AL135+AN135</f>
        <v>15659</v>
      </c>
      <c r="AQ135" s="7">
        <f>AA135+AC135+AE135+AG135+AI135+AK135+AM135+AO135</f>
        <v>16119</v>
      </c>
      <c r="AR135" s="4" t="s">
        <v>93</v>
      </c>
    </row>
    <row r="136" spans="1:44" x14ac:dyDescent="0.3">
      <c r="A136" s="12" t="s">
        <v>309</v>
      </c>
      <c r="B136" s="12" t="s">
        <v>150</v>
      </c>
      <c r="C136" s="11" t="s">
        <v>85</v>
      </c>
      <c r="D136" s="10">
        <v>32611</v>
      </c>
      <c r="E136" s="9">
        <v>32865</v>
      </c>
      <c r="F136" s="10">
        <v>405</v>
      </c>
      <c r="G136" s="9">
        <v>405</v>
      </c>
      <c r="H136" s="10">
        <v>3315</v>
      </c>
      <c r="I136" s="9">
        <v>3315</v>
      </c>
      <c r="J136" s="10">
        <v>110</v>
      </c>
      <c r="K136" s="9">
        <v>110</v>
      </c>
      <c r="L136" s="10">
        <v>1455</v>
      </c>
      <c r="M136" s="9">
        <v>1455</v>
      </c>
      <c r="N136" s="10">
        <v>230</v>
      </c>
      <c r="O136" s="9">
        <v>253</v>
      </c>
      <c r="P136" s="10">
        <v>480</v>
      </c>
      <c r="Q136" s="9">
        <v>480</v>
      </c>
      <c r="R136" s="10">
        <v>1081</v>
      </c>
      <c r="S136" s="9">
        <v>700</v>
      </c>
      <c r="T136" s="10"/>
      <c r="U136" s="9"/>
      <c r="V136" s="10"/>
      <c r="W136" s="9"/>
      <c r="X136" s="10"/>
      <c r="Y136" s="9"/>
      <c r="Z136" s="8">
        <f>D136+F136+H136+J136+L136+P136+R136+T136+V136+X136+N136</f>
        <v>39687</v>
      </c>
      <c r="AA136" s="7">
        <f>E136+G136+I136+K136+M136+Q136+S136+U136+W136+Y136+O136</f>
        <v>39583</v>
      </c>
      <c r="AB136" s="10">
        <v>120</v>
      </c>
      <c r="AC136" s="9"/>
      <c r="AD136" s="10">
        <v>6670</v>
      </c>
      <c r="AE136" s="9"/>
      <c r="AF136" s="10">
        <v>2775</v>
      </c>
      <c r="AG136" s="9"/>
      <c r="AH136" s="10"/>
      <c r="AI136" s="9"/>
      <c r="AJ136" s="10"/>
      <c r="AK136" s="9"/>
      <c r="AL136" s="10"/>
      <c r="AM136" s="9"/>
      <c r="AN136" s="10"/>
      <c r="AO136" s="9"/>
      <c r="AP136" s="8">
        <f>Z136+AB136+AD136+AF136+AH136+AJ136+AL136+AN136</f>
        <v>49252</v>
      </c>
      <c r="AQ136" s="7">
        <f>AA136+AC136+AE136+AG136+AI136+AK136+AM136+AO136</f>
        <v>39583</v>
      </c>
      <c r="AR136" s="4" t="s">
        <v>93</v>
      </c>
    </row>
    <row r="137" spans="1:44" x14ac:dyDescent="0.3">
      <c r="A137" s="12" t="s">
        <v>309</v>
      </c>
      <c r="B137" s="12" t="s">
        <v>324</v>
      </c>
      <c r="C137" s="11" t="s">
        <v>61</v>
      </c>
      <c r="D137" s="10">
        <v>10736</v>
      </c>
      <c r="E137" s="9">
        <v>11019</v>
      </c>
      <c r="F137" s="10">
        <v>370</v>
      </c>
      <c r="G137" s="9">
        <v>370</v>
      </c>
      <c r="H137" s="10"/>
      <c r="I137" s="9"/>
      <c r="J137" s="10">
        <v>62</v>
      </c>
      <c r="K137" s="9">
        <v>62</v>
      </c>
      <c r="L137" s="10">
        <v>701</v>
      </c>
      <c r="M137" s="9">
        <v>701</v>
      </c>
      <c r="N137" s="10">
        <v>201</v>
      </c>
      <c r="O137" s="9">
        <v>221</v>
      </c>
      <c r="P137" s="10">
        <v>3387</v>
      </c>
      <c r="Q137" s="9">
        <v>3387</v>
      </c>
      <c r="R137" s="10">
        <v>70</v>
      </c>
      <c r="S137" s="9">
        <v>60</v>
      </c>
      <c r="T137" s="10"/>
      <c r="U137" s="9"/>
      <c r="V137" s="10"/>
      <c r="W137" s="9"/>
      <c r="X137" s="10"/>
      <c r="Y137" s="9"/>
      <c r="Z137" s="8">
        <f>D137+F137+H137+J137+L137+P137+R137+T137+V137+X137+N137</f>
        <v>15527</v>
      </c>
      <c r="AA137" s="7">
        <f>E137+G137+I137+K137+M137+Q137+S137+U137+W137+Y137+O137</f>
        <v>15820</v>
      </c>
      <c r="AB137" s="10">
        <v>50</v>
      </c>
      <c r="AC137" s="9"/>
      <c r="AD137" s="10">
        <v>1309</v>
      </c>
      <c r="AE137" s="9">
        <v>780</v>
      </c>
      <c r="AF137" s="10">
        <v>1200</v>
      </c>
      <c r="AG137" s="9">
        <v>820</v>
      </c>
      <c r="AH137" s="10"/>
      <c r="AI137" s="9"/>
      <c r="AJ137" s="10"/>
      <c r="AK137" s="9"/>
      <c r="AL137" s="10"/>
      <c r="AM137" s="9"/>
      <c r="AN137" s="10"/>
      <c r="AO137" s="9"/>
      <c r="AP137" s="8">
        <f>Z137+AB137+AD137+AF137+AH137+AJ137+AL137+AN137</f>
        <v>18086</v>
      </c>
      <c r="AQ137" s="7">
        <f>AA137+AC137+AE137+AG137+AI137+AK137+AM137+AO137</f>
        <v>17420</v>
      </c>
      <c r="AR137" s="4" t="s">
        <v>151</v>
      </c>
    </row>
    <row r="138" spans="1:44" x14ac:dyDescent="0.3">
      <c r="A138" s="12" t="s">
        <v>309</v>
      </c>
      <c r="B138" s="12" t="s">
        <v>323</v>
      </c>
      <c r="C138" s="11" t="s">
        <v>13</v>
      </c>
      <c r="D138" s="10">
        <v>49899</v>
      </c>
      <c r="E138" s="9">
        <v>57143</v>
      </c>
      <c r="F138" s="10">
        <v>700</v>
      </c>
      <c r="G138" s="9">
        <v>630</v>
      </c>
      <c r="H138" s="10">
        <v>7841</v>
      </c>
      <c r="I138" s="9">
        <v>7841</v>
      </c>
      <c r="J138" s="10">
        <v>459</v>
      </c>
      <c r="K138" s="9">
        <v>1377</v>
      </c>
      <c r="L138" s="10">
        <v>5552</v>
      </c>
      <c r="M138" s="9">
        <v>5600</v>
      </c>
      <c r="N138" s="10">
        <v>1250</v>
      </c>
      <c r="O138" s="9">
        <v>1375</v>
      </c>
      <c r="P138" s="10"/>
      <c r="Q138" s="9"/>
      <c r="R138" s="10">
        <v>1090</v>
      </c>
      <c r="S138" s="9">
        <v>500</v>
      </c>
      <c r="T138" s="10">
        <v>11110</v>
      </c>
      <c r="U138" s="9">
        <v>10802</v>
      </c>
      <c r="V138" s="10"/>
      <c r="W138" s="9"/>
      <c r="X138" s="10"/>
      <c r="Y138" s="9"/>
      <c r="Z138" s="8">
        <f>D138+F138+H138+J138+L138+P138+R138+T138+V138+X138+N138</f>
        <v>77901</v>
      </c>
      <c r="AA138" s="7">
        <f>E138+G138+I138+K138+M138+Q138+S138+U138+W138+Y138+O138</f>
        <v>85268</v>
      </c>
      <c r="AB138" s="10">
        <v>50</v>
      </c>
      <c r="AC138" s="9"/>
      <c r="AD138" s="10">
        <v>5580</v>
      </c>
      <c r="AE138" s="9">
        <v>3500</v>
      </c>
      <c r="AF138" s="10">
        <v>6500</v>
      </c>
      <c r="AG138" s="9">
        <v>4650</v>
      </c>
      <c r="AH138" s="10"/>
      <c r="AI138" s="9"/>
      <c r="AJ138" s="10"/>
      <c r="AK138" s="9"/>
      <c r="AL138" s="10"/>
      <c r="AM138" s="9"/>
      <c r="AN138" s="10"/>
      <c r="AO138" s="9"/>
      <c r="AP138" s="8">
        <f>Z138+AB138+AD138+AF138+AH138+AJ138+AL138+AN138</f>
        <v>90031</v>
      </c>
      <c r="AQ138" s="7">
        <f>AA138+AC138+AE138+AG138+AI138+AK138+AM138+AO138</f>
        <v>93418</v>
      </c>
      <c r="AR138" s="4" t="s">
        <v>151</v>
      </c>
    </row>
    <row r="139" spans="1:44" ht="27" x14ac:dyDescent="0.3">
      <c r="A139" s="12" t="s">
        <v>309</v>
      </c>
      <c r="B139" s="12" t="s">
        <v>198</v>
      </c>
      <c r="C139" s="11" t="s">
        <v>13</v>
      </c>
      <c r="D139" s="10">
        <f>52813+1050</f>
        <v>53863</v>
      </c>
      <c r="E139" s="9">
        <v>51156</v>
      </c>
      <c r="F139" s="10"/>
      <c r="G139" s="9"/>
      <c r="H139" s="10"/>
      <c r="I139" s="9"/>
      <c r="J139" s="10"/>
      <c r="K139" s="9"/>
      <c r="L139" s="10"/>
      <c r="M139" s="9"/>
      <c r="N139" s="10"/>
      <c r="O139" s="9"/>
      <c r="P139" s="10"/>
      <c r="Q139" s="9"/>
      <c r="R139" s="10"/>
      <c r="S139" s="9"/>
      <c r="T139" s="10"/>
      <c r="U139" s="9"/>
      <c r="V139" s="10"/>
      <c r="W139" s="9"/>
      <c r="X139" s="10"/>
      <c r="Y139" s="9"/>
      <c r="Z139" s="8">
        <f>D139+F139+H139+J139+L139+P139+R139+T139+V139+X139+N139</f>
        <v>53863</v>
      </c>
      <c r="AA139" s="7">
        <f>E139+G139+I139+K139+M139+Q139+S139+U139+W139+Y139+O139</f>
        <v>51156</v>
      </c>
      <c r="AB139" s="10"/>
      <c r="AC139" s="9"/>
      <c r="AD139" s="10"/>
      <c r="AE139" s="9"/>
      <c r="AF139" s="10"/>
      <c r="AG139" s="9"/>
      <c r="AH139" s="10"/>
      <c r="AI139" s="9"/>
      <c r="AJ139" s="10"/>
      <c r="AK139" s="9"/>
      <c r="AL139" s="10"/>
      <c r="AM139" s="9"/>
      <c r="AN139" s="10"/>
      <c r="AO139" s="9"/>
      <c r="AP139" s="8">
        <f>Z139+AB139+AD139+AF139+AH139+AJ139+AL139+AN139</f>
        <v>53863</v>
      </c>
      <c r="AQ139" s="7">
        <f>AA139+AC139+AE139+AG139+AI139+AK139+AM139+AO139</f>
        <v>51156</v>
      </c>
      <c r="AR139" s="4" t="s">
        <v>151</v>
      </c>
    </row>
    <row r="140" spans="1:44" x14ac:dyDescent="0.3">
      <c r="A140" s="12" t="s">
        <v>309</v>
      </c>
      <c r="B140" s="12" t="s">
        <v>197</v>
      </c>
      <c r="C140" s="11" t="s">
        <v>79</v>
      </c>
      <c r="D140" s="10">
        <v>28635</v>
      </c>
      <c r="E140" s="9">
        <v>31590</v>
      </c>
      <c r="F140" s="10">
        <v>971</v>
      </c>
      <c r="G140" s="9">
        <v>971</v>
      </c>
      <c r="H140" s="10">
        <v>20555</v>
      </c>
      <c r="I140" s="9">
        <v>20555</v>
      </c>
      <c r="J140" s="10">
        <v>2550</v>
      </c>
      <c r="K140" s="9">
        <v>2500</v>
      </c>
      <c r="L140" s="10">
        <v>6550</v>
      </c>
      <c r="M140" s="9">
        <v>6450</v>
      </c>
      <c r="N140" s="10">
        <v>1504</v>
      </c>
      <c r="O140" s="9">
        <v>1632</v>
      </c>
      <c r="P140" s="10"/>
      <c r="Q140" s="9"/>
      <c r="R140" s="10">
        <v>2020</v>
      </c>
      <c r="S140" s="9">
        <v>1000</v>
      </c>
      <c r="T140" s="10">
        <v>3374</v>
      </c>
      <c r="U140" s="9">
        <v>3251</v>
      </c>
      <c r="V140" s="10"/>
      <c r="W140" s="9"/>
      <c r="X140" s="10"/>
      <c r="Y140" s="9"/>
      <c r="Z140" s="8">
        <f>D140+F140+H140+J140+L140+P140+R140+T140+V140+X140+N140</f>
        <v>66159</v>
      </c>
      <c r="AA140" s="7">
        <f>E140+G140+I140+K140+M140+Q140+S140+U140+W140+Y140+O140</f>
        <v>67949</v>
      </c>
      <c r="AB140" s="10">
        <v>546</v>
      </c>
      <c r="AC140" s="9"/>
      <c r="AD140" s="10">
        <v>13391</v>
      </c>
      <c r="AE140" s="9">
        <v>13000</v>
      </c>
      <c r="AF140" s="10">
        <v>12850</v>
      </c>
      <c r="AG140" s="9">
        <v>10551</v>
      </c>
      <c r="AH140" s="10"/>
      <c r="AI140" s="9"/>
      <c r="AJ140" s="10"/>
      <c r="AK140" s="9"/>
      <c r="AL140" s="10"/>
      <c r="AM140" s="9"/>
      <c r="AN140" s="10"/>
      <c r="AO140" s="9"/>
      <c r="AP140" s="8">
        <f>Z140+AB140+AD140+AF140+AH140+AJ140+AL140+AN140</f>
        <v>92946</v>
      </c>
      <c r="AQ140" s="7">
        <f>AA140+AC140+AE140+AG140+AI140+AK140+AM140+AO140</f>
        <v>91500</v>
      </c>
      <c r="AR140" s="4" t="s">
        <v>151</v>
      </c>
    </row>
    <row r="141" spans="1:44" ht="27" x14ac:dyDescent="0.3">
      <c r="A141" s="12" t="s">
        <v>309</v>
      </c>
      <c r="B141" s="12" t="s">
        <v>195</v>
      </c>
      <c r="C141" s="11" t="s">
        <v>79</v>
      </c>
      <c r="D141" s="10"/>
      <c r="E141" s="9"/>
      <c r="F141" s="10"/>
      <c r="G141" s="9"/>
      <c r="H141" s="10"/>
      <c r="I141" s="9"/>
      <c r="J141" s="10"/>
      <c r="K141" s="9"/>
      <c r="L141" s="10"/>
      <c r="M141" s="9"/>
      <c r="N141" s="10"/>
      <c r="O141" s="9"/>
      <c r="P141" s="10"/>
      <c r="Q141" s="9"/>
      <c r="R141" s="10"/>
      <c r="S141" s="9"/>
      <c r="T141" s="10">
        <v>3067</v>
      </c>
      <c r="U141" s="9">
        <v>3272</v>
      </c>
      <c r="V141" s="10"/>
      <c r="W141" s="9"/>
      <c r="X141" s="10"/>
      <c r="Y141" s="9"/>
      <c r="Z141" s="8">
        <f>D141+F141+H141+J141+L141+P141+R141+T141+V141+X141+N141</f>
        <v>3067</v>
      </c>
      <c r="AA141" s="7">
        <f>E141+G141+I141+K141+M141+Q141+S141+U141+W141+Y141+O141</f>
        <v>3272</v>
      </c>
      <c r="AB141" s="10"/>
      <c r="AC141" s="9"/>
      <c r="AD141" s="10"/>
      <c r="AE141" s="9"/>
      <c r="AF141" s="10"/>
      <c r="AG141" s="9"/>
      <c r="AH141" s="10"/>
      <c r="AI141" s="9"/>
      <c r="AJ141" s="10"/>
      <c r="AK141" s="9"/>
      <c r="AL141" s="10"/>
      <c r="AM141" s="9"/>
      <c r="AN141" s="10"/>
      <c r="AO141" s="9"/>
      <c r="AP141" s="8">
        <f>Z141+AB141+AD141+AF141+AH141+AJ141+AL141+AN141</f>
        <v>3067</v>
      </c>
      <c r="AQ141" s="7">
        <f>AA141+AC141+AE141+AG141+AI141+AK141+AM141+AO141</f>
        <v>3272</v>
      </c>
      <c r="AR141" s="4" t="s">
        <v>151</v>
      </c>
    </row>
    <row r="142" spans="1:44" ht="27" x14ac:dyDescent="0.3">
      <c r="A142" s="12" t="s">
        <v>309</v>
      </c>
      <c r="B142" s="12" t="s">
        <v>194</v>
      </c>
      <c r="C142" s="11" t="s">
        <v>79</v>
      </c>
      <c r="D142" s="10"/>
      <c r="E142" s="9"/>
      <c r="F142" s="10"/>
      <c r="G142" s="9"/>
      <c r="H142" s="10"/>
      <c r="I142" s="9"/>
      <c r="J142" s="10"/>
      <c r="K142" s="9"/>
      <c r="L142" s="10"/>
      <c r="M142" s="9"/>
      <c r="N142" s="10"/>
      <c r="O142" s="9"/>
      <c r="P142" s="10"/>
      <c r="Q142" s="9"/>
      <c r="R142" s="10"/>
      <c r="S142" s="9"/>
      <c r="T142" s="10">
        <v>3067</v>
      </c>
      <c r="U142" s="9">
        <v>3272</v>
      </c>
      <c r="V142" s="10"/>
      <c r="W142" s="9"/>
      <c r="X142" s="10"/>
      <c r="Y142" s="9"/>
      <c r="Z142" s="8">
        <f>D142+F142+H142+J142+L142+P142+R142+T142+V142+X142+N142</f>
        <v>3067</v>
      </c>
      <c r="AA142" s="7">
        <f>E142+G142+I142+K142+M142+Q142+S142+U142+W142+Y142+O142</f>
        <v>3272</v>
      </c>
      <c r="AB142" s="10"/>
      <c r="AC142" s="9"/>
      <c r="AD142" s="10"/>
      <c r="AE142" s="9"/>
      <c r="AF142" s="10"/>
      <c r="AG142" s="9"/>
      <c r="AH142" s="10"/>
      <c r="AI142" s="9"/>
      <c r="AJ142" s="10"/>
      <c r="AK142" s="9"/>
      <c r="AL142" s="10"/>
      <c r="AM142" s="9"/>
      <c r="AN142" s="10"/>
      <c r="AO142" s="9"/>
      <c r="AP142" s="8">
        <f>Z142+AB142+AD142+AF142+AH142+AJ142+AL142+AN142</f>
        <v>3067</v>
      </c>
      <c r="AQ142" s="7">
        <f>AA142+AC142+AE142+AG142+AI142+AK142+AM142+AO142</f>
        <v>3272</v>
      </c>
      <c r="AR142" s="4" t="s">
        <v>151</v>
      </c>
    </row>
    <row r="143" spans="1:44" ht="27" x14ac:dyDescent="0.3">
      <c r="A143" s="12" t="s">
        <v>309</v>
      </c>
      <c r="B143" s="12" t="s">
        <v>322</v>
      </c>
      <c r="C143" s="17" t="s">
        <v>280</v>
      </c>
      <c r="D143" s="10"/>
      <c r="E143" s="9"/>
      <c r="F143" s="10"/>
      <c r="G143" s="9"/>
      <c r="H143" s="10"/>
      <c r="I143" s="9"/>
      <c r="J143" s="10"/>
      <c r="K143" s="9"/>
      <c r="L143" s="10"/>
      <c r="M143" s="9"/>
      <c r="N143" s="10"/>
      <c r="O143" s="9"/>
      <c r="P143" s="10"/>
      <c r="Q143" s="9"/>
      <c r="R143" s="10"/>
      <c r="S143" s="9"/>
      <c r="T143" s="10"/>
      <c r="U143" s="9"/>
      <c r="V143" s="10"/>
      <c r="W143" s="9"/>
      <c r="X143" s="10"/>
      <c r="Y143" s="9"/>
      <c r="Z143" s="8">
        <f>D143+F143+H143+J143+L143+P143+R143+T143+V143+X143+N143</f>
        <v>0</v>
      </c>
      <c r="AA143" s="7">
        <f>E143+G143+I143+K143+M143+Q143+S143+U143+W143+Y143+O143</f>
        <v>0</v>
      </c>
      <c r="AB143" s="10"/>
      <c r="AC143" s="9"/>
      <c r="AD143" s="10">
        <v>1800</v>
      </c>
      <c r="AE143" s="9">
        <v>1800</v>
      </c>
      <c r="AF143" s="10">
        <v>50</v>
      </c>
      <c r="AG143" s="9">
        <v>50</v>
      </c>
      <c r="AH143" s="10"/>
      <c r="AI143" s="9"/>
      <c r="AJ143" s="10"/>
      <c r="AK143" s="9"/>
      <c r="AL143" s="10"/>
      <c r="AM143" s="9"/>
      <c r="AN143" s="10"/>
      <c r="AO143" s="9"/>
      <c r="AP143" s="8">
        <f>Z143+AB143+AD143+AF143+AH143+AJ143+AL143+AN143</f>
        <v>1850</v>
      </c>
      <c r="AQ143" s="7">
        <f>AA143+AC143+AE143+AG143+AI143+AK143+AM143+AO143</f>
        <v>1850</v>
      </c>
      <c r="AR143" s="4" t="s">
        <v>151</v>
      </c>
    </row>
    <row r="144" spans="1:44" ht="27" x14ac:dyDescent="0.3">
      <c r="A144" s="12" t="s">
        <v>309</v>
      </c>
      <c r="B144" s="12" t="s">
        <v>196</v>
      </c>
      <c r="C144" s="11" t="s">
        <v>79</v>
      </c>
      <c r="D144" s="10">
        <f>3862+56</f>
        <v>3918</v>
      </c>
      <c r="E144" s="9">
        <v>4647</v>
      </c>
      <c r="F144" s="10"/>
      <c r="G144" s="9"/>
      <c r="H144" s="10"/>
      <c r="I144" s="9"/>
      <c r="J144" s="10"/>
      <c r="K144" s="9"/>
      <c r="L144" s="10"/>
      <c r="M144" s="9"/>
      <c r="N144" s="10"/>
      <c r="O144" s="9"/>
      <c r="P144" s="10"/>
      <c r="Q144" s="9"/>
      <c r="R144" s="10"/>
      <c r="S144" s="9"/>
      <c r="T144" s="10"/>
      <c r="U144" s="9"/>
      <c r="V144" s="10"/>
      <c r="W144" s="9"/>
      <c r="X144" s="10"/>
      <c r="Y144" s="9"/>
      <c r="Z144" s="8">
        <f>D144+F144+H144+J144+L144+P144+R144+T144+V144+X144+N144</f>
        <v>3918</v>
      </c>
      <c r="AA144" s="7">
        <f>E144+G144+I144+K144+M144+Q144+S144+U144+W144+Y144+O144</f>
        <v>4647</v>
      </c>
      <c r="AB144" s="10"/>
      <c r="AC144" s="9"/>
      <c r="AD144" s="10"/>
      <c r="AE144" s="9"/>
      <c r="AF144" s="10"/>
      <c r="AG144" s="9"/>
      <c r="AH144" s="10"/>
      <c r="AI144" s="9"/>
      <c r="AJ144" s="10"/>
      <c r="AK144" s="9"/>
      <c r="AL144" s="10"/>
      <c r="AM144" s="9"/>
      <c r="AN144" s="10"/>
      <c r="AO144" s="9"/>
      <c r="AP144" s="8">
        <f>Z144+AB144+AD144+AF144+AH144+AJ144+AL144+AN144</f>
        <v>3918</v>
      </c>
      <c r="AQ144" s="7">
        <f>AA144+AC144+AE144+AG144+AI144+AK144+AM144+AO144</f>
        <v>4647</v>
      </c>
      <c r="AR144" s="4" t="s">
        <v>151</v>
      </c>
    </row>
    <row r="145" spans="1:44" x14ac:dyDescent="0.3">
      <c r="A145" s="12" t="s">
        <v>309</v>
      </c>
      <c r="B145" s="12" t="s">
        <v>193</v>
      </c>
      <c r="C145" s="11" t="s">
        <v>79</v>
      </c>
      <c r="D145" s="10"/>
      <c r="E145" s="9"/>
      <c r="F145" s="10"/>
      <c r="G145" s="9"/>
      <c r="H145" s="10"/>
      <c r="I145" s="9"/>
      <c r="J145" s="10"/>
      <c r="K145" s="9"/>
      <c r="L145" s="10"/>
      <c r="M145" s="9"/>
      <c r="N145" s="10"/>
      <c r="O145" s="9"/>
      <c r="P145" s="10"/>
      <c r="Q145" s="9"/>
      <c r="R145" s="10"/>
      <c r="S145" s="9"/>
      <c r="T145" s="10">
        <v>2750</v>
      </c>
      <c r="U145" s="9">
        <v>2750</v>
      </c>
      <c r="V145" s="10"/>
      <c r="W145" s="9"/>
      <c r="X145" s="10"/>
      <c r="Y145" s="9"/>
      <c r="Z145" s="8">
        <f>D145+F145+H145+J145+L145+P145+R145+T145+V145+X145+N145</f>
        <v>2750</v>
      </c>
      <c r="AA145" s="7">
        <f>E145+G145+I145+K145+M145+Q145+S145+U145+W145+Y145+O145</f>
        <v>2750</v>
      </c>
      <c r="AB145" s="10"/>
      <c r="AC145" s="9"/>
      <c r="AD145" s="10"/>
      <c r="AE145" s="9"/>
      <c r="AF145" s="10"/>
      <c r="AG145" s="9"/>
      <c r="AH145" s="10"/>
      <c r="AI145" s="9"/>
      <c r="AJ145" s="10"/>
      <c r="AK145" s="9"/>
      <c r="AL145" s="10"/>
      <c r="AM145" s="9"/>
      <c r="AN145" s="10"/>
      <c r="AO145" s="9"/>
      <c r="AP145" s="8">
        <f>Z145+AB145+AD145+AF145+AH145+AJ145+AL145+AN145</f>
        <v>2750</v>
      </c>
      <c r="AQ145" s="7">
        <f>AA145+AC145+AE145+AG145+AI145+AK145+AM145+AO145</f>
        <v>2750</v>
      </c>
      <c r="AR145" s="4" t="s">
        <v>151</v>
      </c>
    </row>
    <row r="146" spans="1:44" x14ac:dyDescent="0.3">
      <c r="A146" s="12" t="s">
        <v>309</v>
      </c>
      <c r="B146" s="12" t="s">
        <v>125</v>
      </c>
      <c r="C146" s="11" t="s">
        <v>75</v>
      </c>
      <c r="D146" s="10"/>
      <c r="E146" s="9"/>
      <c r="F146" s="10">
        <v>5</v>
      </c>
      <c r="G146" s="9">
        <v>5</v>
      </c>
      <c r="H146" s="10"/>
      <c r="I146" s="9"/>
      <c r="J146" s="10"/>
      <c r="K146" s="9"/>
      <c r="L146" s="10"/>
      <c r="M146" s="9"/>
      <c r="N146" s="10"/>
      <c r="O146" s="9"/>
      <c r="P146" s="10"/>
      <c r="Q146" s="9"/>
      <c r="R146" s="10">
        <v>14040</v>
      </c>
      <c r="S146" s="9">
        <v>14040</v>
      </c>
      <c r="T146" s="10"/>
      <c r="U146" s="9"/>
      <c r="V146" s="10">
        <v>16500</v>
      </c>
      <c r="W146" s="9">
        <v>16500</v>
      </c>
      <c r="X146" s="10"/>
      <c r="Y146" s="9"/>
      <c r="Z146" s="8">
        <f>D146+F146+H146+J146+L146+P146+R146+T146+V146+X146+N146</f>
        <v>30545</v>
      </c>
      <c r="AA146" s="7">
        <f>E146+G146+I146+K146+M146+Q146+S146+U146+W146+Y146+O146</f>
        <v>30545</v>
      </c>
      <c r="AB146" s="10"/>
      <c r="AC146" s="9"/>
      <c r="AD146" s="10"/>
      <c r="AE146" s="9"/>
      <c r="AF146" s="10"/>
      <c r="AG146" s="9"/>
      <c r="AH146" s="10"/>
      <c r="AI146" s="9"/>
      <c r="AJ146" s="10"/>
      <c r="AK146" s="9"/>
      <c r="AL146" s="10"/>
      <c r="AM146" s="9"/>
      <c r="AN146" s="10"/>
      <c r="AO146" s="9"/>
      <c r="AP146" s="8">
        <f>Z146+AB146+AD146+AF146+AH146+AJ146+AL146+AN146</f>
        <v>30545</v>
      </c>
      <c r="AQ146" s="7">
        <f>AA146+AC146+AE146+AG146+AI146+AK146+AM146+AO146</f>
        <v>30545</v>
      </c>
      <c r="AR146" s="4" t="s">
        <v>151</v>
      </c>
    </row>
    <row r="147" spans="1:44" ht="27" x14ac:dyDescent="0.3">
      <c r="A147" s="12" t="s">
        <v>309</v>
      </c>
      <c r="B147" s="12" t="s">
        <v>321</v>
      </c>
      <c r="C147" s="11" t="s">
        <v>75</v>
      </c>
      <c r="D147" s="10"/>
      <c r="E147" s="9"/>
      <c r="F147" s="10"/>
      <c r="G147" s="9"/>
      <c r="H147" s="10"/>
      <c r="I147" s="9"/>
      <c r="J147" s="10"/>
      <c r="K147" s="9"/>
      <c r="L147" s="10"/>
      <c r="M147" s="9"/>
      <c r="N147" s="10"/>
      <c r="O147" s="9"/>
      <c r="P147" s="10"/>
      <c r="Q147" s="9"/>
      <c r="R147" s="10"/>
      <c r="S147" s="9"/>
      <c r="T147" s="10"/>
      <c r="U147" s="9"/>
      <c r="V147" s="10">
        <v>9800</v>
      </c>
      <c r="W147" s="9">
        <v>9800</v>
      </c>
      <c r="X147" s="10"/>
      <c r="Y147" s="9"/>
      <c r="Z147" s="8">
        <f>D147+F147+H147+J147+L147+P147+R147+T147+V147+X147+N147</f>
        <v>9800</v>
      </c>
      <c r="AA147" s="7">
        <f>E147+G147+I147+K147+M147+Q147+S147+U147+W147+Y147+O147</f>
        <v>9800</v>
      </c>
      <c r="AB147" s="10"/>
      <c r="AC147" s="9"/>
      <c r="AD147" s="10"/>
      <c r="AE147" s="9"/>
      <c r="AF147" s="10"/>
      <c r="AG147" s="9"/>
      <c r="AH147" s="10"/>
      <c r="AI147" s="9"/>
      <c r="AJ147" s="10"/>
      <c r="AK147" s="9"/>
      <c r="AL147" s="10"/>
      <c r="AM147" s="9"/>
      <c r="AN147" s="10"/>
      <c r="AO147" s="9"/>
      <c r="AP147" s="8">
        <f>Z147+AB147+AD147+AF147+AH147+AJ147+AL147+AN147</f>
        <v>9800</v>
      </c>
      <c r="AQ147" s="7">
        <f>AA147+AC147+AE147+AG147+AI147+AK147+AM147+AO147</f>
        <v>9800</v>
      </c>
      <c r="AR147" s="4" t="s">
        <v>151</v>
      </c>
    </row>
    <row r="148" spans="1:44" ht="28.8" x14ac:dyDescent="0.3">
      <c r="A148" s="12" t="s">
        <v>309</v>
      </c>
      <c r="B148" s="12" t="s">
        <v>231</v>
      </c>
      <c r="C148" s="11" t="s">
        <v>51</v>
      </c>
      <c r="D148" s="10"/>
      <c r="E148" s="9"/>
      <c r="F148" s="10">
        <v>209</v>
      </c>
      <c r="G148" s="9">
        <v>200</v>
      </c>
      <c r="H148" s="10">
        <v>1715</v>
      </c>
      <c r="I148" s="9">
        <v>1715</v>
      </c>
      <c r="J148" s="10">
        <v>25</v>
      </c>
      <c r="K148" s="9">
        <v>25</v>
      </c>
      <c r="L148" s="10">
        <v>210</v>
      </c>
      <c r="M148" s="9">
        <v>200</v>
      </c>
      <c r="N148" s="10">
        <v>20</v>
      </c>
      <c r="O148" s="9">
        <v>20</v>
      </c>
      <c r="P148" s="10"/>
      <c r="Q148" s="9"/>
      <c r="R148" s="10">
        <v>1400</v>
      </c>
      <c r="S148" s="9">
        <v>1400</v>
      </c>
      <c r="T148" s="10"/>
      <c r="U148" s="9"/>
      <c r="V148" s="10"/>
      <c r="W148" s="9"/>
      <c r="X148" s="10"/>
      <c r="Y148" s="9"/>
      <c r="Z148" s="8">
        <f>D148+F148+H148+J148+L148+P148+R148+T148+V148+X148+N148</f>
        <v>3579</v>
      </c>
      <c r="AA148" s="7">
        <f>E148+G148+I148+K148+M148+Q148+S148+U148+W148+Y148+O148</f>
        <v>3560</v>
      </c>
      <c r="AB148" s="10"/>
      <c r="AC148" s="9"/>
      <c r="AD148" s="10">
        <v>490</v>
      </c>
      <c r="AE148" s="9">
        <v>480</v>
      </c>
      <c r="AF148" s="10">
        <v>550</v>
      </c>
      <c r="AG148" s="9">
        <v>450</v>
      </c>
      <c r="AH148" s="10"/>
      <c r="AI148" s="9"/>
      <c r="AJ148" s="10"/>
      <c r="AK148" s="9"/>
      <c r="AL148" s="10"/>
      <c r="AM148" s="9"/>
      <c r="AN148" s="10"/>
      <c r="AO148" s="9"/>
      <c r="AP148" s="8">
        <f>Z148+AB148+AD148+AF148+AH148+AJ148+AL148+AN148</f>
        <v>4619</v>
      </c>
      <c r="AQ148" s="7">
        <f>AA148+AC148+AE148+AG148+AI148+AK148+AM148+AO148</f>
        <v>4490</v>
      </c>
      <c r="AR148" s="4" t="s">
        <v>48</v>
      </c>
    </row>
    <row r="149" spans="1:44" ht="28.8" x14ac:dyDescent="0.3">
      <c r="A149" s="12" t="s">
        <v>309</v>
      </c>
      <c r="B149" s="12" t="s">
        <v>320</v>
      </c>
      <c r="C149" s="11" t="s">
        <v>51</v>
      </c>
      <c r="D149" s="10"/>
      <c r="E149" s="9"/>
      <c r="F149" s="10"/>
      <c r="G149" s="9"/>
      <c r="H149" s="10">
        <v>760</v>
      </c>
      <c r="I149" s="9">
        <v>760</v>
      </c>
      <c r="J149" s="10"/>
      <c r="K149" s="9"/>
      <c r="L149" s="10"/>
      <c r="M149" s="9"/>
      <c r="N149" s="10"/>
      <c r="O149" s="9"/>
      <c r="P149" s="10"/>
      <c r="Q149" s="9"/>
      <c r="R149" s="10"/>
      <c r="S149" s="9"/>
      <c r="T149" s="10"/>
      <c r="U149" s="9"/>
      <c r="V149" s="10"/>
      <c r="W149" s="9"/>
      <c r="X149" s="10"/>
      <c r="Y149" s="9"/>
      <c r="Z149" s="8">
        <f>D149+F149+H149+J149+L149+P149+R149+T149+V149+X149+N149</f>
        <v>760</v>
      </c>
      <c r="AA149" s="7">
        <f>E149+G149+I149+K149+M149+Q149+S149+U149+W149+Y149+O149</f>
        <v>760</v>
      </c>
      <c r="AB149" s="10"/>
      <c r="AC149" s="9"/>
      <c r="AD149" s="10">
        <v>550</v>
      </c>
      <c r="AE149" s="9">
        <v>200</v>
      </c>
      <c r="AF149" s="10">
        <v>150</v>
      </c>
      <c r="AG149" s="9">
        <v>100</v>
      </c>
      <c r="AH149" s="10"/>
      <c r="AI149" s="9"/>
      <c r="AJ149" s="10"/>
      <c r="AK149" s="9"/>
      <c r="AL149" s="10"/>
      <c r="AM149" s="9"/>
      <c r="AN149" s="10"/>
      <c r="AO149" s="9"/>
      <c r="AP149" s="8">
        <f>Z149+AB149+AD149+AF149+AH149+AJ149+AL149+AN149</f>
        <v>1460</v>
      </c>
      <c r="AQ149" s="7">
        <f>AA149+AC149+AE149+AG149+AI149+AK149+AM149+AO149</f>
        <v>1060</v>
      </c>
      <c r="AR149" s="4" t="s">
        <v>48</v>
      </c>
    </row>
    <row r="150" spans="1:44" ht="28.8" x14ac:dyDescent="0.3">
      <c r="A150" s="12" t="s">
        <v>309</v>
      </c>
      <c r="B150" s="12" t="s">
        <v>319</v>
      </c>
      <c r="C150" s="13" t="s">
        <v>51</v>
      </c>
      <c r="D150" s="10"/>
      <c r="E150" s="9"/>
      <c r="F150" s="10">
        <v>68</v>
      </c>
      <c r="G150" s="9">
        <v>68</v>
      </c>
      <c r="H150" s="10"/>
      <c r="I150" s="9"/>
      <c r="J150" s="10">
        <v>210</v>
      </c>
      <c r="K150" s="9">
        <v>210</v>
      </c>
      <c r="L150" s="10">
        <v>340</v>
      </c>
      <c r="M150" s="9">
        <v>340</v>
      </c>
      <c r="N150" s="10">
        <v>24</v>
      </c>
      <c r="O150" s="9">
        <v>24</v>
      </c>
      <c r="P150" s="10">
        <v>1125</v>
      </c>
      <c r="Q150" s="9">
        <v>1125</v>
      </c>
      <c r="R150" s="10">
        <v>200</v>
      </c>
      <c r="S150" s="9">
        <v>10</v>
      </c>
      <c r="T150" s="10"/>
      <c r="U150" s="9"/>
      <c r="V150" s="10"/>
      <c r="W150" s="9"/>
      <c r="X150" s="10"/>
      <c r="Y150" s="9"/>
      <c r="Z150" s="8">
        <f>D150+F150+H150+J150+L150+P150+R150+T150+V150+X150+N150</f>
        <v>1967</v>
      </c>
      <c r="AA150" s="7">
        <f>E150+G150+I150+K150+M150+Q150+S150+U150+W150+Y150+O150</f>
        <v>1777</v>
      </c>
      <c r="AB150" s="10"/>
      <c r="AC150" s="9"/>
      <c r="AD150" s="10">
        <v>326</v>
      </c>
      <c r="AE150" s="9">
        <v>326</v>
      </c>
      <c r="AF150" s="10">
        <v>495</v>
      </c>
      <c r="AG150" s="9">
        <v>490</v>
      </c>
      <c r="AH150" s="10"/>
      <c r="AI150" s="9"/>
      <c r="AJ150" s="10"/>
      <c r="AK150" s="9"/>
      <c r="AL150" s="10"/>
      <c r="AM150" s="9"/>
      <c r="AN150" s="10"/>
      <c r="AO150" s="9"/>
      <c r="AP150" s="8">
        <f>Z150+AB150+AD150+AF150+AH150+AJ150+AL150+AN150</f>
        <v>2788</v>
      </c>
      <c r="AQ150" s="7">
        <f>AA150+AC150+AE150+AG150+AI150+AK150+AM150+AO150</f>
        <v>2593</v>
      </c>
      <c r="AR150" s="4" t="s">
        <v>48</v>
      </c>
    </row>
    <row r="151" spans="1:44" x14ac:dyDescent="0.3">
      <c r="A151" s="12" t="s">
        <v>309</v>
      </c>
      <c r="B151" s="12" t="s">
        <v>318</v>
      </c>
      <c r="C151" s="11" t="s">
        <v>8</v>
      </c>
      <c r="D151" s="10"/>
      <c r="E151" s="9"/>
      <c r="F151" s="10"/>
      <c r="G151" s="9"/>
      <c r="H151" s="10"/>
      <c r="I151" s="9"/>
      <c r="J151" s="10"/>
      <c r="K151" s="9"/>
      <c r="L151" s="10">
        <v>1035</v>
      </c>
      <c r="M151" s="9">
        <v>1035</v>
      </c>
      <c r="N151" s="10"/>
      <c r="O151" s="9"/>
      <c r="P151" s="10">
        <v>6040</v>
      </c>
      <c r="Q151" s="9">
        <v>6050</v>
      </c>
      <c r="R151" s="10"/>
      <c r="S151" s="9"/>
      <c r="T151" s="10"/>
      <c r="U151" s="9"/>
      <c r="V151" s="10"/>
      <c r="W151" s="9"/>
      <c r="X151" s="10"/>
      <c r="Y151" s="9"/>
      <c r="Z151" s="8">
        <f>D151+F151+H151+J151+L151+P151+R151+T151+V151+X151+N151</f>
        <v>7075</v>
      </c>
      <c r="AA151" s="7">
        <f>E151+G151+I151+K151+M151+Q151+S151+U151+W151+Y151+O151</f>
        <v>7085</v>
      </c>
      <c r="AB151" s="10"/>
      <c r="AC151" s="9"/>
      <c r="AD151" s="10">
        <v>2160</v>
      </c>
      <c r="AE151" s="9">
        <v>2160</v>
      </c>
      <c r="AF151" s="10">
        <v>1250</v>
      </c>
      <c r="AG151" s="9">
        <v>1000</v>
      </c>
      <c r="AH151" s="10"/>
      <c r="AI151" s="9"/>
      <c r="AJ151" s="10"/>
      <c r="AK151" s="9"/>
      <c r="AL151" s="10"/>
      <c r="AM151" s="9"/>
      <c r="AN151" s="10"/>
      <c r="AO151" s="9"/>
      <c r="AP151" s="8">
        <f>Z151+AB151+AD151+AF151+AH151+AJ151+AL151+AN151</f>
        <v>10485</v>
      </c>
      <c r="AQ151" s="7">
        <f>AA151+AC151+AE151+AG151+AI151+AK151+AM151+AO151</f>
        <v>10245</v>
      </c>
      <c r="AR151" s="4" t="s">
        <v>248</v>
      </c>
    </row>
    <row r="152" spans="1:44" x14ac:dyDescent="0.3">
      <c r="A152" s="12" t="s">
        <v>309</v>
      </c>
      <c r="B152" s="12" t="s">
        <v>317</v>
      </c>
      <c r="C152" s="11" t="s">
        <v>8</v>
      </c>
      <c r="D152" s="10"/>
      <c r="E152" s="9"/>
      <c r="F152" s="10"/>
      <c r="G152" s="9"/>
      <c r="H152" s="10"/>
      <c r="I152" s="9"/>
      <c r="J152" s="10"/>
      <c r="K152" s="9"/>
      <c r="L152" s="10"/>
      <c r="M152" s="9"/>
      <c r="N152" s="10">
        <v>400</v>
      </c>
      <c r="O152" s="9">
        <v>440</v>
      </c>
      <c r="P152" s="10"/>
      <c r="Q152" s="9"/>
      <c r="R152" s="10">
        <v>550</v>
      </c>
      <c r="S152" s="9">
        <v>550</v>
      </c>
      <c r="T152" s="10"/>
      <c r="U152" s="9"/>
      <c r="V152" s="10"/>
      <c r="W152" s="9"/>
      <c r="X152" s="10"/>
      <c r="Y152" s="9"/>
      <c r="Z152" s="8">
        <f>D152+F152+H152+J152+L152+P152+R152+T152+V152+X152+N152</f>
        <v>950</v>
      </c>
      <c r="AA152" s="7">
        <f>E152+G152+I152+K152+M152+Q152+S152+U152+W152+Y152+O152</f>
        <v>990</v>
      </c>
      <c r="AB152" s="10"/>
      <c r="AC152" s="9"/>
      <c r="AD152" s="10">
        <v>10055</v>
      </c>
      <c r="AE152" s="9">
        <v>10055</v>
      </c>
      <c r="AF152" s="10">
        <v>5850</v>
      </c>
      <c r="AG152" s="9">
        <v>5850</v>
      </c>
      <c r="AH152" s="10"/>
      <c r="AI152" s="9"/>
      <c r="AJ152" s="10"/>
      <c r="AK152" s="9"/>
      <c r="AL152" s="10"/>
      <c r="AM152" s="9"/>
      <c r="AN152" s="10"/>
      <c r="AO152" s="9"/>
      <c r="AP152" s="8">
        <f>Z152+AB152+AD152+AF152+AH152+AJ152+AL152+AN152</f>
        <v>16855</v>
      </c>
      <c r="AQ152" s="7">
        <f>AA152+AC152+AE152+AG152+AI152+AK152+AM152+AO152</f>
        <v>16895</v>
      </c>
      <c r="AR152" s="4" t="s">
        <v>316</v>
      </c>
    </row>
    <row r="153" spans="1:44" x14ac:dyDescent="0.3">
      <c r="A153" s="12" t="s">
        <v>309</v>
      </c>
      <c r="B153" s="12" t="s">
        <v>298</v>
      </c>
      <c r="C153" s="17" t="s">
        <v>99</v>
      </c>
      <c r="D153" s="10"/>
      <c r="E153" s="9"/>
      <c r="F153" s="10"/>
      <c r="G153" s="9"/>
      <c r="H153" s="10">
        <v>1800</v>
      </c>
      <c r="I153" s="9">
        <v>1800</v>
      </c>
      <c r="J153" s="10"/>
      <c r="K153" s="9"/>
      <c r="L153" s="10"/>
      <c r="M153" s="9"/>
      <c r="N153" s="10"/>
      <c r="O153" s="9"/>
      <c r="P153" s="10"/>
      <c r="Q153" s="9"/>
      <c r="R153" s="10"/>
      <c r="S153" s="9"/>
      <c r="T153" s="10"/>
      <c r="U153" s="9"/>
      <c r="V153" s="10"/>
      <c r="W153" s="9"/>
      <c r="X153" s="10"/>
      <c r="Y153" s="9"/>
      <c r="Z153" s="8">
        <f>D153+F153+H153+J153+L153+P153+R153+T153+V153+X153+N153</f>
        <v>1800</v>
      </c>
      <c r="AA153" s="7">
        <f>E153+G153+I153+K153+M153+Q153+S153+U153+W153+Y153+O153</f>
        <v>1800</v>
      </c>
      <c r="AB153" s="10"/>
      <c r="AC153" s="9"/>
      <c r="AD153" s="10">
        <v>7980</v>
      </c>
      <c r="AE153" s="9">
        <v>7980</v>
      </c>
      <c r="AF153" s="10"/>
      <c r="AG153" s="9"/>
      <c r="AH153" s="10"/>
      <c r="AI153" s="9"/>
      <c r="AJ153" s="10"/>
      <c r="AK153" s="9"/>
      <c r="AL153" s="10"/>
      <c r="AM153" s="9"/>
      <c r="AN153" s="10"/>
      <c r="AO153" s="9"/>
      <c r="AP153" s="8">
        <f>Z153+AB153+AD153+AF153+AH153+AJ153+AL153+AN153</f>
        <v>9780</v>
      </c>
      <c r="AQ153" s="7">
        <f>AA153+AC153+AE153+AG153+AI153+AK153+AM153+AO153</f>
        <v>9780</v>
      </c>
      <c r="AR153" s="4" t="s">
        <v>315</v>
      </c>
    </row>
    <row r="154" spans="1:44" x14ac:dyDescent="0.3">
      <c r="A154" s="12" t="s">
        <v>309</v>
      </c>
      <c r="B154" s="12" t="s">
        <v>137</v>
      </c>
      <c r="C154" s="13" t="s">
        <v>8</v>
      </c>
      <c r="D154" s="10">
        <v>147776</v>
      </c>
      <c r="E154" s="9">
        <v>161374</v>
      </c>
      <c r="F154" s="10">
        <v>15</v>
      </c>
      <c r="G154" s="9">
        <v>15</v>
      </c>
      <c r="H154" s="10"/>
      <c r="I154" s="9"/>
      <c r="J154" s="10"/>
      <c r="K154" s="9"/>
      <c r="L154" s="10"/>
      <c r="M154" s="9"/>
      <c r="N154" s="10"/>
      <c r="O154" s="9"/>
      <c r="P154" s="10"/>
      <c r="Q154" s="9"/>
      <c r="R154" s="10">
        <v>2550</v>
      </c>
      <c r="S154" s="9">
        <v>2550</v>
      </c>
      <c r="T154" s="10"/>
      <c r="U154" s="9"/>
      <c r="V154" s="10"/>
      <c r="W154" s="9"/>
      <c r="X154" s="10"/>
      <c r="Y154" s="9"/>
      <c r="Z154" s="8">
        <f>D154+F154+H154+J154+L154+P154+R154+T154+V154+X154+N154</f>
        <v>150341</v>
      </c>
      <c r="AA154" s="7">
        <f>E154+G154+I154+K154+M154+Q154+S154+U154+W154+Y154+O154</f>
        <v>163939</v>
      </c>
      <c r="AB154" s="10"/>
      <c r="AC154" s="9"/>
      <c r="AD154" s="10">
        <v>3150</v>
      </c>
      <c r="AE154" s="9">
        <v>3150</v>
      </c>
      <c r="AF154" s="10">
        <v>7150</v>
      </c>
      <c r="AG154" s="9">
        <v>7150</v>
      </c>
      <c r="AH154" s="10"/>
      <c r="AI154" s="9"/>
      <c r="AJ154" s="10"/>
      <c r="AK154" s="9"/>
      <c r="AL154" s="10"/>
      <c r="AM154" s="9"/>
      <c r="AN154" s="10">
        <v>250</v>
      </c>
      <c r="AO154" s="9">
        <v>250</v>
      </c>
      <c r="AP154" s="8">
        <f>Z154+AB154+AD154+AF154+AH154+AJ154+AL154+AN154</f>
        <v>160891</v>
      </c>
      <c r="AQ154" s="7">
        <f>AA154+AC154+AE154+AG154+AI154+AK154+AM154+AO154</f>
        <v>174489</v>
      </c>
      <c r="AR154" s="4" t="s">
        <v>200</v>
      </c>
    </row>
    <row r="155" spans="1:44" ht="27" x14ac:dyDescent="0.3">
      <c r="A155" s="12" t="s">
        <v>309</v>
      </c>
      <c r="B155" s="12" t="s">
        <v>314</v>
      </c>
      <c r="C155" s="11" t="s">
        <v>8</v>
      </c>
      <c r="D155" s="10"/>
      <c r="E155" s="9"/>
      <c r="F155" s="10"/>
      <c r="G155" s="9"/>
      <c r="H155" s="10"/>
      <c r="I155" s="9"/>
      <c r="J155" s="10"/>
      <c r="K155" s="9"/>
      <c r="L155" s="10">
        <v>490</v>
      </c>
      <c r="M155" s="9">
        <v>408</v>
      </c>
      <c r="N155" s="10"/>
      <c r="O155" s="9"/>
      <c r="P155" s="10"/>
      <c r="Q155" s="9"/>
      <c r="R155" s="10"/>
      <c r="S155" s="9"/>
      <c r="T155" s="10"/>
      <c r="U155" s="9"/>
      <c r="V155" s="10"/>
      <c r="W155" s="9"/>
      <c r="X155" s="10"/>
      <c r="Y155" s="9"/>
      <c r="Z155" s="8">
        <f>D155+F155+H155+J155+L155+P155+R155+T155+V155+X155+N155</f>
        <v>490</v>
      </c>
      <c r="AA155" s="7">
        <f>E155+G155+I155+K155+M155+Q155+S155+U155+W155+Y155+O155</f>
        <v>408</v>
      </c>
      <c r="AB155" s="10"/>
      <c r="AC155" s="9"/>
      <c r="AD155" s="10">
        <v>1050</v>
      </c>
      <c r="AE155" s="9">
        <v>1050</v>
      </c>
      <c r="AF155" s="10">
        <v>960</v>
      </c>
      <c r="AG155" s="9">
        <v>960</v>
      </c>
      <c r="AH155" s="10"/>
      <c r="AI155" s="9"/>
      <c r="AJ155" s="10"/>
      <c r="AK155" s="9"/>
      <c r="AL155" s="10"/>
      <c r="AM155" s="9"/>
      <c r="AN155" s="10"/>
      <c r="AO155" s="9"/>
      <c r="AP155" s="8">
        <f>Z155+AB155+AD155+AF155+AH155+AJ155+AL155+AN155</f>
        <v>2500</v>
      </c>
      <c r="AQ155" s="7">
        <f>AA155+AC155+AE155+AG155+AI155+AK155+AM155+AO155</f>
        <v>2418</v>
      </c>
      <c r="AR155" s="4" t="s">
        <v>313</v>
      </c>
    </row>
    <row r="156" spans="1:44" x14ac:dyDescent="0.3">
      <c r="A156" s="12" t="s">
        <v>309</v>
      </c>
      <c r="B156" s="12" t="s">
        <v>312</v>
      </c>
      <c r="C156" s="11" t="s">
        <v>8</v>
      </c>
      <c r="D156" s="10"/>
      <c r="E156" s="9"/>
      <c r="F156" s="10"/>
      <c r="G156" s="9"/>
      <c r="H156" s="10"/>
      <c r="I156" s="9"/>
      <c r="J156" s="10"/>
      <c r="K156" s="9"/>
      <c r="L156" s="10">
        <v>35</v>
      </c>
      <c r="M156" s="9">
        <v>35</v>
      </c>
      <c r="N156" s="10">
        <v>288</v>
      </c>
      <c r="O156" s="9">
        <v>316</v>
      </c>
      <c r="P156" s="10"/>
      <c r="Q156" s="9"/>
      <c r="R156" s="10"/>
      <c r="S156" s="9"/>
      <c r="T156" s="10"/>
      <c r="U156" s="9"/>
      <c r="V156" s="10"/>
      <c r="W156" s="9"/>
      <c r="X156" s="10"/>
      <c r="Y156" s="9"/>
      <c r="Z156" s="8">
        <f>D156+F156+H156+J156+L156+P156+R156+T156+V156+X156+N156</f>
        <v>323</v>
      </c>
      <c r="AA156" s="7">
        <f>E156+G156+I156+K156+M156+Q156+S156+U156+W156+Y156+O156</f>
        <v>351</v>
      </c>
      <c r="AB156" s="10"/>
      <c r="AC156" s="9"/>
      <c r="AD156" s="10">
        <v>3250</v>
      </c>
      <c r="AE156" s="9">
        <v>3250</v>
      </c>
      <c r="AF156" s="10">
        <v>230</v>
      </c>
      <c r="AG156" s="9">
        <v>230</v>
      </c>
      <c r="AH156" s="10"/>
      <c r="AI156" s="9"/>
      <c r="AJ156" s="10"/>
      <c r="AK156" s="9"/>
      <c r="AL156" s="10"/>
      <c r="AM156" s="9"/>
      <c r="AN156" s="10"/>
      <c r="AO156" s="9"/>
      <c r="AP156" s="8">
        <f>Z156+AB156+AD156+AF156+AH156+AJ156+AL156+AN156</f>
        <v>3803</v>
      </c>
      <c r="AQ156" s="7">
        <f>AA156+AC156+AE156+AG156+AI156+AK156+AM156+AO156</f>
        <v>3831</v>
      </c>
      <c r="AR156" s="4"/>
    </row>
    <row r="157" spans="1:44" ht="27" x14ac:dyDescent="0.3">
      <c r="A157" s="12" t="s">
        <v>309</v>
      </c>
      <c r="B157" s="12" t="s">
        <v>133</v>
      </c>
      <c r="C157" s="11" t="s">
        <v>8</v>
      </c>
      <c r="D157" s="10"/>
      <c r="E157" s="9"/>
      <c r="F157" s="10"/>
      <c r="G157" s="9"/>
      <c r="H157" s="10"/>
      <c r="I157" s="9"/>
      <c r="J157" s="10"/>
      <c r="K157" s="9"/>
      <c r="L157" s="10">
        <v>6110</v>
      </c>
      <c r="M157" s="9">
        <v>6110</v>
      </c>
      <c r="N157" s="10"/>
      <c r="O157" s="9"/>
      <c r="P157" s="10"/>
      <c r="Q157" s="9"/>
      <c r="R157" s="10"/>
      <c r="S157" s="9"/>
      <c r="T157" s="10"/>
      <c r="U157" s="9"/>
      <c r="V157" s="10"/>
      <c r="W157" s="9"/>
      <c r="X157" s="10"/>
      <c r="Y157" s="9"/>
      <c r="Z157" s="8">
        <f>D157+F157+H157+J157+L157+P157+R157+T157+V157+X157+N157</f>
        <v>6110</v>
      </c>
      <c r="AA157" s="7">
        <f>E157+G157+I157+K157+M157+Q157+S157+U157+W157+Y157+O157</f>
        <v>6110</v>
      </c>
      <c r="AB157" s="10"/>
      <c r="AC157" s="9"/>
      <c r="AD157" s="10">
        <v>17014</v>
      </c>
      <c r="AE157" s="9">
        <f>26130-M157-AG157</f>
        <v>17520</v>
      </c>
      <c r="AF157" s="10">
        <v>2500</v>
      </c>
      <c r="AG157" s="9">
        <v>2500</v>
      </c>
      <c r="AH157" s="10"/>
      <c r="AI157" s="9"/>
      <c r="AJ157" s="10"/>
      <c r="AK157" s="9"/>
      <c r="AL157" s="10"/>
      <c r="AM157" s="9"/>
      <c r="AN157" s="10"/>
      <c r="AO157" s="9"/>
      <c r="AP157" s="8">
        <f>Z157+AB157+AD157+AF157+AH157+AJ157+AL157+AN157</f>
        <v>25624</v>
      </c>
      <c r="AQ157" s="7">
        <f>AA157+AC157+AE157+AG157+AI157+AK157+AM157+AO157</f>
        <v>26130</v>
      </c>
      <c r="AR157" s="4" t="s">
        <v>205</v>
      </c>
    </row>
    <row r="158" spans="1:44" x14ac:dyDescent="0.3">
      <c r="A158" s="12" t="s">
        <v>309</v>
      </c>
      <c r="B158" s="12" t="s">
        <v>132</v>
      </c>
      <c r="C158" s="17" t="s">
        <v>8</v>
      </c>
      <c r="D158" s="37"/>
      <c r="E158" s="36"/>
      <c r="F158" s="37"/>
      <c r="G158" s="36"/>
      <c r="H158" s="37"/>
      <c r="I158" s="36"/>
      <c r="J158" s="37"/>
      <c r="K158" s="36"/>
      <c r="L158" s="37"/>
      <c r="M158" s="36"/>
      <c r="N158" s="37"/>
      <c r="O158" s="36"/>
      <c r="P158" s="37"/>
      <c r="Q158" s="36"/>
      <c r="R158" s="37"/>
      <c r="S158" s="36"/>
      <c r="T158" s="37"/>
      <c r="U158" s="36"/>
      <c r="V158" s="37"/>
      <c r="W158" s="36"/>
      <c r="X158" s="10"/>
      <c r="Y158" s="9"/>
      <c r="Z158" s="8">
        <f>D158+F158+H158+J158+L158+P158+R158+T158+V158+X158+N158</f>
        <v>0</v>
      </c>
      <c r="AA158" s="7">
        <f>E158+G158+I158+K158+M158+Q158+S158+U158+W158+Y158+O158</f>
        <v>0</v>
      </c>
      <c r="AB158" s="37"/>
      <c r="AC158" s="36"/>
      <c r="AD158" s="38">
        <v>41018</v>
      </c>
      <c r="AE158" s="9">
        <v>40261</v>
      </c>
      <c r="AF158" s="37"/>
      <c r="AG158" s="36"/>
      <c r="AH158" s="37"/>
      <c r="AI158" s="36"/>
      <c r="AJ158" s="37"/>
      <c r="AK158" s="36"/>
      <c r="AL158" s="37"/>
      <c r="AM158" s="36"/>
      <c r="AN158" s="37"/>
      <c r="AO158" s="36"/>
      <c r="AP158" s="8">
        <f>Z158+AB158+AD158+AF158+AH158+AJ158+AL158+AN158</f>
        <v>41018</v>
      </c>
      <c r="AQ158" s="7">
        <f>AA158+AC158+AE158+AG158+AI158+AK158+AM158+AO158</f>
        <v>40261</v>
      </c>
      <c r="AR158" s="4" t="s">
        <v>205</v>
      </c>
    </row>
    <row r="159" spans="1:44" x14ac:dyDescent="0.3">
      <c r="A159" s="12" t="s">
        <v>309</v>
      </c>
      <c r="B159" s="12" t="s">
        <v>311</v>
      </c>
      <c r="C159" s="17" t="s">
        <v>310</v>
      </c>
      <c r="D159" s="10"/>
      <c r="E159" s="9"/>
      <c r="F159" s="10"/>
      <c r="G159" s="9"/>
      <c r="H159" s="10"/>
      <c r="I159" s="9"/>
      <c r="J159" s="10"/>
      <c r="K159" s="9"/>
      <c r="L159" s="10"/>
      <c r="M159" s="9"/>
      <c r="N159" s="10"/>
      <c r="O159" s="9"/>
      <c r="P159" s="10"/>
      <c r="Q159" s="9"/>
      <c r="R159" s="10"/>
      <c r="S159" s="9"/>
      <c r="T159" s="10"/>
      <c r="U159" s="9"/>
      <c r="V159" s="10"/>
      <c r="W159" s="9"/>
      <c r="X159" s="10"/>
      <c r="Y159" s="9"/>
      <c r="Z159" s="8">
        <f>D159+F159+H159+J159+L159+P159+R159+T159+V159+X159+N159</f>
        <v>0</v>
      </c>
      <c r="AA159" s="7">
        <f>E159+G159+I159+K159+M159+Q159+S159+U159+W159+Y159+O159</f>
        <v>0</v>
      </c>
      <c r="AB159" s="10"/>
      <c r="AC159" s="9"/>
      <c r="AD159" s="10">
        <v>950</v>
      </c>
      <c r="AE159" s="9">
        <v>300</v>
      </c>
      <c r="AF159" s="10"/>
      <c r="AG159" s="9"/>
      <c r="AH159" s="10"/>
      <c r="AI159" s="9"/>
      <c r="AJ159" s="10"/>
      <c r="AK159" s="9"/>
      <c r="AL159" s="10"/>
      <c r="AM159" s="9"/>
      <c r="AN159" s="10"/>
      <c r="AO159" s="9"/>
      <c r="AP159" s="8">
        <f>Z159+AB159+AD159+AF159+AH159+AJ159+AL159+AN159</f>
        <v>950</v>
      </c>
      <c r="AQ159" s="7">
        <f>AA159+AC159+AE159+AG159+AI159+AK159+AM159+AO159</f>
        <v>300</v>
      </c>
      <c r="AR159" s="4"/>
    </row>
    <row r="160" spans="1:44" x14ac:dyDescent="0.3">
      <c r="A160" s="12" t="s">
        <v>309</v>
      </c>
      <c r="B160" s="12" t="s">
        <v>191</v>
      </c>
      <c r="C160" s="11" t="s">
        <v>79</v>
      </c>
      <c r="D160" s="10">
        <v>110872</v>
      </c>
      <c r="E160" s="9">
        <v>115800</v>
      </c>
      <c r="F160" s="10"/>
      <c r="G160" s="9"/>
      <c r="H160" s="10"/>
      <c r="I160" s="9"/>
      <c r="J160" s="10"/>
      <c r="K160" s="9"/>
      <c r="L160" s="10"/>
      <c r="M160" s="9"/>
      <c r="N160" s="10"/>
      <c r="O160" s="9"/>
      <c r="P160" s="10"/>
      <c r="Q160" s="9"/>
      <c r="R160" s="10"/>
      <c r="S160" s="9"/>
      <c r="T160" s="10"/>
      <c r="U160" s="9"/>
      <c r="V160" s="10"/>
      <c r="W160" s="9"/>
      <c r="X160" s="10"/>
      <c r="Y160" s="9"/>
      <c r="Z160" s="8">
        <f>D160+F160+H160+J160+L160+P160+R160+T160+V160+X160+N160</f>
        <v>110872</v>
      </c>
      <c r="AA160" s="7">
        <f>E160+G160+I160+K160+M160+Q160+S160+U160+W160+Y160+O160</f>
        <v>115800</v>
      </c>
      <c r="AB160" s="10"/>
      <c r="AC160" s="9"/>
      <c r="AD160" s="10"/>
      <c r="AE160" s="9"/>
      <c r="AF160" s="10"/>
      <c r="AG160" s="9"/>
      <c r="AH160" s="10"/>
      <c r="AI160" s="9"/>
      <c r="AJ160" s="10"/>
      <c r="AK160" s="9"/>
      <c r="AL160" s="10"/>
      <c r="AM160" s="9"/>
      <c r="AN160" s="10"/>
      <c r="AO160" s="9"/>
      <c r="AP160" s="8">
        <f>Z160+AB160+AD160+AF160+AH160+AJ160+AL160+AN160</f>
        <v>110872</v>
      </c>
      <c r="AQ160" s="7">
        <f>AA160+AC160+AE160+AG160+AI160+AK160+AM160+AO160</f>
        <v>115800</v>
      </c>
      <c r="AR160" s="4" t="s">
        <v>151</v>
      </c>
    </row>
    <row r="161" spans="1:44" ht="27" x14ac:dyDescent="0.3">
      <c r="A161" s="12" t="s">
        <v>309</v>
      </c>
      <c r="B161" s="12" t="s">
        <v>190</v>
      </c>
      <c r="C161" s="11" t="s">
        <v>152</v>
      </c>
      <c r="D161" s="10">
        <v>4080</v>
      </c>
      <c r="E161" s="9">
        <v>4827</v>
      </c>
      <c r="F161" s="10"/>
      <c r="G161" s="9"/>
      <c r="H161" s="10"/>
      <c r="I161" s="9"/>
      <c r="J161" s="10"/>
      <c r="K161" s="9"/>
      <c r="L161" s="10"/>
      <c r="M161" s="9"/>
      <c r="N161" s="10"/>
      <c r="O161" s="9"/>
      <c r="P161" s="10"/>
      <c r="Q161" s="9"/>
      <c r="R161" s="10"/>
      <c r="S161" s="9"/>
      <c r="T161" s="10"/>
      <c r="U161" s="9"/>
      <c r="V161" s="10"/>
      <c r="W161" s="9"/>
      <c r="X161" s="10"/>
      <c r="Y161" s="9"/>
      <c r="Z161" s="8">
        <f>D161+F161+H161+J161+L161+P161+R161+T161+V161+X161+N161</f>
        <v>4080</v>
      </c>
      <c r="AA161" s="7">
        <f>E161+G161+I161+K161+M161+Q161+S161+U161+W161+Y161+O161</f>
        <v>4827</v>
      </c>
      <c r="AB161" s="10"/>
      <c r="AC161" s="9"/>
      <c r="AD161" s="10"/>
      <c r="AE161" s="9"/>
      <c r="AF161" s="10"/>
      <c r="AG161" s="9"/>
      <c r="AH161" s="10"/>
      <c r="AI161" s="9"/>
      <c r="AJ161" s="10"/>
      <c r="AK161" s="9"/>
      <c r="AL161" s="10"/>
      <c r="AM161" s="9"/>
      <c r="AN161" s="10"/>
      <c r="AO161" s="9"/>
      <c r="AP161" s="8">
        <f>Z161+AB161+AD161+AF161+AH161+AJ161+AL161+AN161</f>
        <v>4080</v>
      </c>
      <c r="AQ161" s="7">
        <f>AA161+AC161+AE161+AG161+AI161+AK161+AM161+AO161</f>
        <v>4827</v>
      </c>
      <c r="AR161" s="4" t="s">
        <v>151</v>
      </c>
    </row>
    <row r="162" spans="1:44" ht="27" x14ac:dyDescent="0.3">
      <c r="A162" s="12" t="s">
        <v>309</v>
      </c>
      <c r="B162" s="12" t="s">
        <v>189</v>
      </c>
      <c r="C162" s="11" t="s">
        <v>13</v>
      </c>
      <c r="D162" s="10">
        <v>26032</v>
      </c>
      <c r="E162" s="9">
        <v>29016</v>
      </c>
      <c r="F162" s="10"/>
      <c r="G162" s="9"/>
      <c r="H162" s="10"/>
      <c r="I162" s="9"/>
      <c r="J162" s="10"/>
      <c r="K162" s="9"/>
      <c r="L162" s="10"/>
      <c r="M162" s="9"/>
      <c r="N162" s="10"/>
      <c r="O162" s="9"/>
      <c r="P162" s="10"/>
      <c r="Q162" s="9"/>
      <c r="R162" s="10"/>
      <c r="S162" s="9"/>
      <c r="T162" s="10"/>
      <c r="U162" s="9"/>
      <c r="V162" s="10"/>
      <c r="W162" s="9"/>
      <c r="X162" s="10"/>
      <c r="Y162" s="9"/>
      <c r="Z162" s="8">
        <f>D162+F162+H162+J162+L162+P162+R162+T162+V162+X162+N162</f>
        <v>26032</v>
      </c>
      <c r="AA162" s="7">
        <f>E162+G162+I162+K162+M162+Q162+S162+U162+W162+Y162+O162</f>
        <v>29016</v>
      </c>
      <c r="AB162" s="10"/>
      <c r="AC162" s="9"/>
      <c r="AD162" s="10"/>
      <c r="AE162" s="9"/>
      <c r="AF162" s="10"/>
      <c r="AG162" s="9"/>
      <c r="AH162" s="10"/>
      <c r="AI162" s="9"/>
      <c r="AJ162" s="10"/>
      <c r="AK162" s="9"/>
      <c r="AL162" s="10"/>
      <c r="AM162" s="9"/>
      <c r="AN162" s="10"/>
      <c r="AO162" s="9"/>
      <c r="AP162" s="8">
        <f>Z162+AB162+AD162+AF162+AH162+AJ162+AL162+AN162</f>
        <v>26032</v>
      </c>
      <c r="AQ162" s="7">
        <f>AA162+AC162+AE162+AG162+AI162+AK162+AM162+AO162</f>
        <v>29016</v>
      </c>
      <c r="AR162" s="4" t="s">
        <v>151</v>
      </c>
    </row>
    <row r="163" spans="1:44" ht="28.8" x14ac:dyDescent="0.3">
      <c r="A163" s="12" t="s">
        <v>309</v>
      </c>
      <c r="B163" s="12" t="s">
        <v>50</v>
      </c>
      <c r="C163" s="11" t="s">
        <v>49</v>
      </c>
      <c r="D163" s="10"/>
      <c r="E163" s="9"/>
      <c r="F163" s="10"/>
      <c r="G163" s="9"/>
      <c r="H163" s="10"/>
      <c r="I163" s="9"/>
      <c r="J163" s="10"/>
      <c r="K163" s="9"/>
      <c r="L163" s="10"/>
      <c r="M163" s="9"/>
      <c r="N163" s="10"/>
      <c r="O163" s="9"/>
      <c r="P163" s="10"/>
      <c r="Q163" s="9"/>
      <c r="R163" s="10"/>
      <c r="S163" s="9"/>
      <c r="T163" s="10"/>
      <c r="U163" s="9"/>
      <c r="V163" s="10"/>
      <c r="W163" s="9"/>
      <c r="X163" s="10"/>
      <c r="Y163" s="9"/>
      <c r="Z163" s="8">
        <f>D163+F163+H163+J163+L163+P163+R163+T163+V163+X163+N163</f>
        <v>0</v>
      </c>
      <c r="AA163" s="7">
        <f>E163+G163+I163+K163+M163+Q163+S163+U163+W163+Y163+O163</f>
        <v>0</v>
      </c>
      <c r="AB163" s="10"/>
      <c r="AC163" s="9"/>
      <c r="AD163" s="10"/>
      <c r="AE163" s="9"/>
      <c r="AF163" s="10"/>
      <c r="AG163" s="9"/>
      <c r="AH163" s="10"/>
      <c r="AI163" s="9"/>
      <c r="AJ163" s="10"/>
      <c r="AK163" s="9"/>
      <c r="AL163" s="10">
        <v>17265</v>
      </c>
      <c r="AM163" s="9">
        <v>17265</v>
      </c>
      <c r="AN163" s="10"/>
      <c r="AO163" s="9"/>
      <c r="AP163" s="8">
        <f>Z163+AB163+AD163+AF163+AH163+AJ163+AL163+AN163</f>
        <v>17265</v>
      </c>
      <c r="AQ163" s="7">
        <f>AA163+AC163+AE163+AG163+AI163+AK163+AM163+AO163</f>
        <v>17265</v>
      </c>
      <c r="AR163" s="4" t="s">
        <v>48</v>
      </c>
    </row>
    <row r="164" spans="1:44" x14ac:dyDescent="0.3">
      <c r="A164" s="12" t="s">
        <v>309</v>
      </c>
      <c r="B164" s="12" t="s">
        <v>7</v>
      </c>
      <c r="C164" s="11"/>
      <c r="D164" s="10">
        <v>8530</v>
      </c>
      <c r="E164" s="9">
        <v>8937</v>
      </c>
      <c r="F164" s="10"/>
      <c r="G164" s="9"/>
      <c r="H164" s="10"/>
      <c r="I164" s="9"/>
      <c r="J164" s="10"/>
      <c r="K164" s="9"/>
      <c r="L164" s="10"/>
      <c r="M164" s="9"/>
      <c r="N164" s="10"/>
      <c r="O164" s="9"/>
      <c r="P164" s="10"/>
      <c r="Q164" s="9"/>
      <c r="R164" s="10"/>
      <c r="S164" s="9"/>
      <c r="T164" s="10"/>
      <c r="U164" s="9"/>
      <c r="V164" s="10"/>
      <c r="W164" s="9"/>
      <c r="X164" s="10"/>
      <c r="Y164" s="9"/>
      <c r="Z164" s="8">
        <f>D164+F164+H164+J164+L164+P164+R164+T164+V164+X164+N164</f>
        <v>8530</v>
      </c>
      <c r="AA164" s="7">
        <f>E164+G164+I164+K164+M164+Q164+S164+U164+W164+Y164+O164</f>
        <v>8937</v>
      </c>
      <c r="AB164" s="10"/>
      <c r="AC164" s="9"/>
      <c r="AD164" s="10"/>
      <c r="AE164" s="9"/>
      <c r="AF164" s="10"/>
      <c r="AG164" s="9"/>
      <c r="AH164" s="10"/>
      <c r="AI164" s="9"/>
      <c r="AJ164" s="10"/>
      <c r="AK164" s="9"/>
      <c r="AL164" s="10"/>
      <c r="AM164" s="9"/>
      <c r="AN164" s="10"/>
      <c r="AO164" s="9"/>
      <c r="AP164" s="8">
        <f>Z164+AB164+AD164+AF164+AH164+AJ164+AL164+AN164</f>
        <v>8530</v>
      </c>
      <c r="AQ164" s="7">
        <f>AA164+AC164+AE164+AG164+AI164+AK164+AM164+AO164</f>
        <v>8937</v>
      </c>
      <c r="AR164" s="4" t="s">
        <v>110</v>
      </c>
    </row>
    <row r="165" spans="1:44" x14ac:dyDescent="0.3">
      <c r="A165" s="12" t="s">
        <v>309</v>
      </c>
      <c r="B165" s="12" t="s">
        <v>4</v>
      </c>
      <c r="C165" s="11"/>
      <c r="D165" s="10">
        <v>7164</v>
      </c>
      <c r="E165" s="9">
        <v>7607</v>
      </c>
      <c r="F165" s="10"/>
      <c r="G165" s="9"/>
      <c r="H165" s="10"/>
      <c r="I165" s="9"/>
      <c r="J165" s="10"/>
      <c r="K165" s="9"/>
      <c r="L165" s="10"/>
      <c r="M165" s="9"/>
      <c r="N165" s="10"/>
      <c r="O165" s="9"/>
      <c r="P165" s="10"/>
      <c r="Q165" s="9"/>
      <c r="R165" s="10"/>
      <c r="S165" s="9"/>
      <c r="T165" s="10"/>
      <c r="U165" s="9"/>
      <c r="V165" s="10"/>
      <c r="W165" s="9"/>
      <c r="X165" s="10"/>
      <c r="Y165" s="9"/>
      <c r="Z165" s="8">
        <f>D165+F165+H165+J165+L165+P165+R165+T165+V165+X165+N165</f>
        <v>7164</v>
      </c>
      <c r="AA165" s="7">
        <f>E165+G165+I165+K165+M165+Q165+S165+U165+W165+Y165+O165</f>
        <v>7607</v>
      </c>
      <c r="AB165" s="10"/>
      <c r="AC165" s="9"/>
      <c r="AD165" s="10"/>
      <c r="AE165" s="9"/>
      <c r="AF165" s="10"/>
      <c r="AG165" s="9"/>
      <c r="AH165" s="10"/>
      <c r="AI165" s="9"/>
      <c r="AJ165" s="10"/>
      <c r="AK165" s="9"/>
      <c r="AL165" s="10"/>
      <c r="AM165" s="9"/>
      <c r="AN165" s="10"/>
      <c r="AO165" s="9"/>
      <c r="AP165" s="8">
        <f>Z165+AB165+AD165+AF165+AH165+AJ165+AL165+AN165</f>
        <v>7164</v>
      </c>
      <c r="AQ165" s="7">
        <f>AA165+AC165+AE165+AG165+AI165+AK165+AM165+AO165</f>
        <v>7607</v>
      </c>
      <c r="AR165" s="4" t="s">
        <v>110</v>
      </c>
    </row>
    <row r="166" spans="1:44" x14ac:dyDescent="0.3">
      <c r="A166" s="6" t="s">
        <v>308</v>
      </c>
      <c r="B166" s="6" t="s">
        <v>1</v>
      </c>
      <c r="C166" s="23"/>
      <c r="D166" s="22">
        <f>SUM(D129:D165)</f>
        <v>556373</v>
      </c>
      <c r="E166" s="26">
        <f>SUM(E129:E165)</f>
        <v>587110</v>
      </c>
      <c r="F166" s="22">
        <f>SUM(F129:F165)</f>
        <v>4243</v>
      </c>
      <c r="G166" s="22">
        <f>SUM(G129:G165)</f>
        <v>4549</v>
      </c>
      <c r="H166" s="22">
        <f>SUM(H129:H165)</f>
        <v>37590</v>
      </c>
      <c r="I166" s="22">
        <f>SUM(I129:I165)</f>
        <v>39000</v>
      </c>
      <c r="J166" s="22">
        <f>SUM(J129:J165)</f>
        <v>3976</v>
      </c>
      <c r="K166" s="22">
        <f>SUM(K129:K165)</f>
        <v>5041</v>
      </c>
      <c r="L166" s="22">
        <f>SUM(L129:L165)</f>
        <v>25891</v>
      </c>
      <c r="M166" s="22">
        <f>SUM(M129:M165)</f>
        <v>26217</v>
      </c>
      <c r="N166" s="22">
        <f>SUM(N129:N165)</f>
        <v>4457</v>
      </c>
      <c r="O166" s="22">
        <f>SUM(O129:O165)</f>
        <v>4864</v>
      </c>
      <c r="P166" s="22">
        <f>SUM(P129:P165)</f>
        <v>11032</v>
      </c>
      <c r="Q166" s="22">
        <f>SUM(Q129:Q165)</f>
        <v>11042</v>
      </c>
      <c r="R166" s="22">
        <f>SUM(R129:R165)</f>
        <v>30266</v>
      </c>
      <c r="S166" s="22">
        <f>SUM(S129:S165)</f>
        <v>25449</v>
      </c>
      <c r="T166" s="22">
        <f>SUM(T129:T165)</f>
        <v>23368</v>
      </c>
      <c r="U166" s="22">
        <f>SUM(U129:U165)</f>
        <v>23347</v>
      </c>
      <c r="V166" s="22">
        <f>SUM(V129:V165)</f>
        <v>26300</v>
      </c>
      <c r="W166" s="22">
        <f>SUM(W129:W165)</f>
        <v>26300</v>
      </c>
      <c r="X166" s="22">
        <f>SUM(X129:X165)</f>
        <v>0</v>
      </c>
      <c r="Y166" s="22">
        <f>SUM(Y129:Y165)</f>
        <v>0</v>
      </c>
      <c r="Z166" s="22">
        <f>SUM(Z129:Z165)</f>
        <v>723496</v>
      </c>
      <c r="AA166" s="22">
        <f>SUM(AA129:AA165)</f>
        <v>752919</v>
      </c>
      <c r="AB166" s="22">
        <f>SUM(AB129:AB165)</f>
        <v>800</v>
      </c>
      <c r="AC166" s="22">
        <f>SUM(AC129:AC165)</f>
        <v>0</v>
      </c>
      <c r="AD166" s="22">
        <f>SUM(AD129:AD165)</f>
        <v>128459</v>
      </c>
      <c r="AE166" s="22">
        <f>SUM(AE129:AE165)</f>
        <v>116097</v>
      </c>
      <c r="AF166" s="22">
        <f>SUM(AF129:AF165)</f>
        <v>50465</v>
      </c>
      <c r="AG166" s="22">
        <f>SUM(AG129:AG165)</f>
        <v>40547</v>
      </c>
      <c r="AH166" s="22">
        <f>SUM(AH129:AH165)</f>
        <v>3350</v>
      </c>
      <c r="AI166" s="22">
        <f>SUM(AI129:AI165)</f>
        <v>3268</v>
      </c>
      <c r="AJ166" s="22">
        <f>SUM(AJ129:AJ165)</f>
        <v>0</v>
      </c>
      <c r="AK166" s="22">
        <f>SUM(AK129:AK165)</f>
        <v>0</v>
      </c>
      <c r="AL166" s="22">
        <f>SUM(AL129:AL165)</f>
        <v>18265</v>
      </c>
      <c r="AM166" s="22">
        <f>SUM(AM129:AM165)</f>
        <v>17265</v>
      </c>
      <c r="AN166" s="22">
        <f>SUM(AN129:AN165)</f>
        <v>365</v>
      </c>
      <c r="AO166" s="22">
        <f>SUM(AO129:AO165)</f>
        <v>250</v>
      </c>
      <c r="AP166" s="22">
        <f>SUM(AP129:AP165)</f>
        <v>925200</v>
      </c>
      <c r="AQ166" s="22">
        <f>SUM(AQ129:AQ165)</f>
        <v>930346</v>
      </c>
      <c r="AR166" s="4"/>
    </row>
    <row r="167" spans="1:44" x14ac:dyDescent="0.3">
      <c r="A167" s="12" t="s">
        <v>301</v>
      </c>
      <c r="B167" s="12" t="s">
        <v>226</v>
      </c>
      <c r="C167" s="11" t="s">
        <v>24</v>
      </c>
      <c r="D167" s="10">
        <v>13986</v>
      </c>
      <c r="E167" s="9">
        <v>12740</v>
      </c>
      <c r="F167" s="10">
        <v>1000</v>
      </c>
      <c r="G167" s="9">
        <v>50</v>
      </c>
      <c r="H167" s="10"/>
      <c r="I167" s="9"/>
      <c r="J167" s="10">
        <v>1480</v>
      </c>
      <c r="K167" s="9">
        <v>120</v>
      </c>
      <c r="L167" s="10">
        <v>5417</v>
      </c>
      <c r="M167" s="9">
        <v>640</v>
      </c>
      <c r="N167" s="10">
        <v>470</v>
      </c>
      <c r="O167" s="9">
        <v>58</v>
      </c>
      <c r="P167" s="10">
        <v>7140</v>
      </c>
      <c r="Q167" s="9">
        <v>1088</v>
      </c>
      <c r="R167" s="10">
        <v>480</v>
      </c>
      <c r="S167" s="9">
        <v>570</v>
      </c>
      <c r="T167" s="10"/>
      <c r="U167" s="9"/>
      <c r="V167" s="10"/>
      <c r="W167" s="9"/>
      <c r="X167" s="10"/>
      <c r="Y167" s="9"/>
      <c r="Z167" s="8">
        <f>D167+F167+H167+J167+L167+P167+R167+T167+V167+X167+N167</f>
        <v>29973</v>
      </c>
      <c r="AA167" s="7">
        <f>E167+G167+I167+K167+M167+Q167+S167+U167+W167+Y167+O167</f>
        <v>15266</v>
      </c>
      <c r="AB167" s="10"/>
      <c r="AC167" s="9"/>
      <c r="AD167" s="10">
        <v>1490</v>
      </c>
      <c r="AE167" s="9">
        <v>1290</v>
      </c>
      <c r="AF167" s="10">
        <v>2030</v>
      </c>
      <c r="AG167" s="9">
        <v>1790</v>
      </c>
      <c r="AH167" s="10"/>
      <c r="AI167" s="9"/>
      <c r="AJ167" s="10"/>
      <c r="AK167" s="9"/>
      <c r="AL167" s="10"/>
      <c r="AM167" s="9"/>
      <c r="AN167" s="10"/>
      <c r="AO167" s="9"/>
      <c r="AP167" s="8">
        <f>Z167+AB167+AD167+AF167+AH167+AJ167+AL167+AN167</f>
        <v>33493</v>
      </c>
      <c r="AQ167" s="7">
        <f>AA167+AC167+AE167+AG167+AI167+AK167+AM167+AO167</f>
        <v>18346</v>
      </c>
      <c r="AR167" s="4" t="s">
        <v>110</v>
      </c>
    </row>
    <row r="168" spans="1:44" x14ac:dyDescent="0.3">
      <c r="A168" s="12" t="s">
        <v>301</v>
      </c>
      <c r="B168" s="12" t="s">
        <v>137</v>
      </c>
      <c r="C168" s="13" t="s">
        <v>8</v>
      </c>
      <c r="D168" s="10">
        <v>66860</v>
      </c>
      <c r="E168" s="9">
        <v>77669</v>
      </c>
      <c r="F168" s="10">
        <v>50</v>
      </c>
      <c r="G168" s="9">
        <v>85</v>
      </c>
      <c r="H168" s="10"/>
      <c r="I168" s="9"/>
      <c r="J168" s="10"/>
      <c r="K168" s="9"/>
      <c r="L168" s="10"/>
      <c r="M168" s="9">
        <v>1950</v>
      </c>
      <c r="N168" s="10">
        <v>122</v>
      </c>
      <c r="O168" s="9">
        <v>300</v>
      </c>
      <c r="P168" s="10"/>
      <c r="Q168" s="9"/>
      <c r="R168" s="10">
        <v>1624</v>
      </c>
      <c r="S168" s="9">
        <v>1200</v>
      </c>
      <c r="T168" s="10"/>
      <c r="U168" s="9"/>
      <c r="V168" s="10"/>
      <c r="W168" s="9"/>
      <c r="X168" s="10"/>
      <c r="Y168" s="9"/>
      <c r="Z168" s="8">
        <f>D168+F168+H168+J168+L168+P168+R168+T168+V168+X168+N168</f>
        <v>68656</v>
      </c>
      <c r="AA168" s="7">
        <f>E168+G168+I168+K168+M168+Q168+S168+U168+W168+Y168+O168</f>
        <v>81204</v>
      </c>
      <c r="AB168" s="10"/>
      <c r="AC168" s="9"/>
      <c r="AD168" s="10">
        <v>3000</v>
      </c>
      <c r="AE168" s="9">
        <v>2700</v>
      </c>
      <c r="AF168" s="10">
        <f>647+500</f>
        <v>1147</v>
      </c>
      <c r="AG168" s="9">
        <v>1000</v>
      </c>
      <c r="AH168" s="10"/>
      <c r="AI168" s="9"/>
      <c r="AJ168" s="10"/>
      <c r="AK168" s="9"/>
      <c r="AL168" s="10"/>
      <c r="AM168" s="9"/>
      <c r="AN168" s="10"/>
      <c r="AO168" s="9"/>
      <c r="AP168" s="8">
        <f>Z168+AB168+AD168+AF168+AH168+AJ168+AL168+AN168</f>
        <v>72803</v>
      </c>
      <c r="AQ168" s="7">
        <f>AA168+AC168+AE168+AG168+AI168+AK168+AM168+AO168</f>
        <v>84904</v>
      </c>
      <c r="AR168" s="4" t="s">
        <v>129</v>
      </c>
    </row>
    <row r="169" spans="1:44" ht="27" x14ac:dyDescent="0.3">
      <c r="A169" s="12" t="s">
        <v>301</v>
      </c>
      <c r="B169" s="12" t="s">
        <v>307</v>
      </c>
      <c r="C169" s="11" t="s">
        <v>99</v>
      </c>
      <c r="D169" s="10"/>
      <c r="E169" s="9"/>
      <c r="F169" s="10"/>
      <c r="G169" s="9"/>
      <c r="H169" s="10"/>
      <c r="I169" s="9"/>
      <c r="J169" s="10"/>
      <c r="K169" s="9"/>
      <c r="L169" s="10"/>
      <c r="M169" s="9"/>
      <c r="N169" s="10"/>
      <c r="O169" s="9"/>
      <c r="P169" s="10"/>
      <c r="Q169" s="9"/>
      <c r="R169" s="10"/>
      <c r="S169" s="9"/>
      <c r="T169" s="10"/>
      <c r="U169" s="9"/>
      <c r="V169" s="10"/>
      <c r="W169" s="9"/>
      <c r="X169" s="10"/>
      <c r="Y169" s="9"/>
      <c r="Z169" s="8">
        <f>D169+F169+H169+J169+L169+P169+R169+T169+V169+X169+N169</f>
        <v>0</v>
      </c>
      <c r="AA169" s="7">
        <f>E169+G169+I169+K169+M169+Q169+S169+U169+W169+Y169+O169</f>
        <v>0</v>
      </c>
      <c r="AB169" s="10"/>
      <c r="AC169" s="9"/>
      <c r="AD169" s="10">
        <v>1000</v>
      </c>
      <c r="AE169" s="9">
        <v>1663</v>
      </c>
      <c r="AF169" s="10"/>
      <c r="AG169" s="9"/>
      <c r="AH169" s="10"/>
      <c r="AI169" s="9"/>
      <c r="AJ169" s="10"/>
      <c r="AK169" s="9"/>
      <c r="AL169" s="10"/>
      <c r="AM169" s="9"/>
      <c r="AN169" s="10"/>
      <c r="AO169" s="9"/>
      <c r="AP169" s="8">
        <f>Z169+AB169+AD169+AF169+AH169+AJ169+AL169+AN169</f>
        <v>1000</v>
      </c>
      <c r="AQ169" s="7">
        <f>AA169+AC169+AE169+AG169+AI169+AK169+AM169+AO169</f>
        <v>1663</v>
      </c>
      <c r="AR169" s="4" t="s">
        <v>306</v>
      </c>
    </row>
    <row r="170" spans="1:44" ht="27" x14ac:dyDescent="0.3">
      <c r="A170" s="12" t="s">
        <v>301</v>
      </c>
      <c r="B170" s="12" t="s">
        <v>305</v>
      </c>
      <c r="C170" s="11" t="s">
        <v>8</v>
      </c>
      <c r="D170" s="10"/>
      <c r="E170" s="9"/>
      <c r="F170" s="10"/>
      <c r="G170" s="9"/>
      <c r="H170" s="10"/>
      <c r="I170" s="9"/>
      <c r="J170" s="10"/>
      <c r="K170" s="9"/>
      <c r="L170" s="10"/>
      <c r="M170" s="9"/>
      <c r="N170" s="10"/>
      <c r="O170" s="9">
        <v>400</v>
      </c>
      <c r="P170" s="10"/>
      <c r="Q170" s="9"/>
      <c r="R170" s="10"/>
      <c r="S170" s="9"/>
      <c r="T170" s="10"/>
      <c r="U170" s="9"/>
      <c r="V170" s="10"/>
      <c r="W170" s="9"/>
      <c r="X170" s="10"/>
      <c r="Y170" s="9"/>
      <c r="Z170" s="8">
        <f>D170+F170+H170+J170+L170+P170+R170+T170+V170+X170+N170</f>
        <v>0</v>
      </c>
      <c r="AA170" s="7">
        <f>E170+G170+I170+K170+M170+Q170+S170+U170+W170+Y170+O170</f>
        <v>400</v>
      </c>
      <c r="AB170" s="10"/>
      <c r="AC170" s="9"/>
      <c r="AD170" s="10">
        <v>580</v>
      </c>
      <c r="AE170" s="9">
        <v>400</v>
      </c>
      <c r="AF170" s="10"/>
      <c r="AG170" s="9">
        <v>600</v>
      </c>
      <c r="AH170" s="10"/>
      <c r="AI170" s="9"/>
      <c r="AJ170" s="10"/>
      <c r="AK170" s="9"/>
      <c r="AL170" s="10"/>
      <c r="AM170" s="9"/>
      <c r="AN170" s="10"/>
      <c r="AO170" s="9"/>
      <c r="AP170" s="8">
        <f>Z170+AB170+AD170+AF170+AH170+AJ170+AL170+AN170</f>
        <v>580</v>
      </c>
      <c r="AQ170" s="7">
        <f>AA170+AC170+AE170+AG170+AI170+AK170+AM170+AO170</f>
        <v>1400</v>
      </c>
      <c r="AR170" s="4" t="s">
        <v>248</v>
      </c>
    </row>
    <row r="171" spans="1:44" ht="27" x14ac:dyDescent="0.3">
      <c r="A171" s="12" t="s">
        <v>301</v>
      </c>
      <c r="B171" s="12" t="s">
        <v>133</v>
      </c>
      <c r="C171" s="11" t="s">
        <v>8</v>
      </c>
      <c r="D171" s="10"/>
      <c r="E171" s="9"/>
      <c r="F171" s="10"/>
      <c r="G171" s="9"/>
      <c r="H171" s="10"/>
      <c r="I171" s="9"/>
      <c r="J171" s="10"/>
      <c r="K171" s="9"/>
      <c r="L171" s="10"/>
      <c r="M171" s="9"/>
      <c r="N171" s="10"/>
      <c r="O171" s="9"/>
      <c r="P171" s="10"/>
      <c r="Q171" s="9"/>
      <c r="R171" s="10"/>
      <c r="S171" s="9"/>
      <c r="T171" s="10"/>
      <c r="U171" s="9"/>
      <c r="V171" s="10"/>
      <c r="W171" s="9"/>
      <c r="X171" s="10"/>
      <c r="Y171" s="9"/>
      <c r="Z171" s="8">
        <f>D171+F171+H171+J171+L171+P171+R171+T171+V171+X171+N171</f>
        <v>0</v>
      </c>
      <c r="AA171" s="7">
        <f>E171+G171+I171+K171+M171+Q171+S171+U171+W171+Y171+O171</f>
        <v>0</v>
      </c>
      <c r="AB171" s="10"/>
      <c r="AC171" s="9"/>
      <c r="AD171" s="10">
        <v>6564</v>
      </c>
      <c r="AE171" s="9">
        <f>6819-AG171</f>
        <v>6000</v>
      </c>
      <c r="AF171" s="10">
        <v>142</v>
      </c>
      <c r="AG171" s="9">
        <v>819</v>
      </c>
      <c r="AH171" s="10"/>
      <c r="AI171" s="9"/>
      <c r="AJ171" s="10"/>
      <c r="AK171" s="9"/>
      <c r="AL171" s="10"/>
      <c r="AM171" s="9"/>
      <c r="AN171" s="10"/>
      <c r="AO171" s="9"/>
      <c r="AP171" s="8">
        <f>Z171+AB171+AD171+AF171+AH171+AJ171+AL171+AN171</f>
        <v>6706</v>
      </c>
      <c r="AQ171" s="7">
        <f>AA171+AC171+AE171+AG171+AI171+AK171+AM171+AO171</f>
        <v>6819</v>
      </c>
      <c r="AR171" s="4" t="s">
        <v>131</v>
      </c>
    </row>
    <row r="172" spans="1:44" x14ac:dyDescent="0.3">
      <c r="A172" s="12" t="s">
        <v>301</v>
      </c>
      <c r="B172" s="12" t="s">
        <v>132</v>
      </c>
      <c r="C172" s="11" t="s">
        <v>8</v>
      </c>
      <c r="D172" s="10"/>
      <c r="E172" s="9"/>
      <c r="F172" s="10"/>
      <c r="G172" s="9"/>
      <c r="H172" s="10"/>
      <c r="I172" s="9"/>
      <c r="J172" s="10"/>
      <c r="K172" s="9"/>
      <c r="L172" s="10"/>
      <c r="M172" s="9"/>
      <c r="N172" s="10"/>
      <c r="O172" s="9"/>
      <c r="P172" s="10"/>
      <c r="Q172" s="9"/>
      <c r="R172" s="10"/>
      <c r="S172" s="9"/>
      <c r="T172" s="10"/>
      <c r="U172" s="9"/>
      <c r="V172" s="10"/>
      <c r="W172" s="9"/>
      <c r="X172" s="10"/>
      <c r="Y172" s="9"/>
      <c r="Z172" s="8">
        <f>D172+F172+H172+J172+L172+P172+R172+T172+V172+X172+N172</f>
        <v>0</v>
      </c>
      <c r="AA172" s="7">
        <f>E172+G172+I172+K172+M172+Q172+S172+U172+W172+Y172+O172</f>
        <v>0</v>
      </c>
      <c r="AB172" s="10"/>
      <c r="AC172" s="9"/>
      <c r="AD172" s="10">
        <v>10736</v>
      </c>
      <c r="AE172" s="9">
        <v>10506</v>
      </c>
      <c r="AF172" s="10"/>
      <c r="AG172" s="9"/>
      <c r="AH172" s="10"/>
      <c r="AI172" s="9"/>
      <c r="AJ172" s="10"/>
      <c r="AK172" s="9"/>
      <c r="AL172" s="10"/>
      <c r="AM172" s="9"/>
      <c r="AN172" s="10"/>
      <c r="AO172" s="9"/>
      <c r="AP172" s="8">
        <f>Z172+AB172+AD172+AF172+AH172+AJ172+AL172+AN172</f>
        <v>10736</v>
      </c>
      <c r="AQ172" s="7">
        <f>AA172+AC172+AE172+AG172+AI172+AK172+AM172+AO172</f>
        <v>10506</v>
      </c>
      <c r="AR172" s="4" t="s">
        <v>131</v>
      </c>
    </row>
    <row r="173" spans="1:44" x14ac:dyDescent="0.3">
      <c r="A173" s="12" t="s">
        <v>301</v>
      </c>
      <c r="B173" s="12" t="s">
        <v>304</v>
      </c>
      <c r="C173" s="11" t="s">
        <v>46</v>
      </c>
      <c r="D173" s="10">
        <v>6582</v>
      </c>
      <c r="E173" s="9">
        <v>6763</v>
      </c>
      <c r="F173" s="10">
        <v>0</v>
      </c>
      <c r="G173" s="9"/>
      <c r="H173" s="10"/>
      <c r="I173" s="9"/>
      <c r="J173" s="10"/>
      <c r="K173" s="9">
        <v>30</v>
      </c>
      <c r="L173" s="10">
        <v>0</v>
      </c>
      <c r="M173" s="9">
        <v>162</v>
      </c>
      <c r="N173" s="10">
        <v>12</v>
      </c>
      <c r="O173" s="9">
        <v>50</v>
      </c>
      <c r="P173" s="10">
        <v>0</v>
      </c>
      <c r="Q173" s="9">
        <v>435</v>
      </c>
      <c r="R173" s="10">
        <v>300</v>
      </c>
      <c r="S173" s="9">
        <v>212</v>
      </c>
      <c r="T173" s="10"/>
      <c r="U173" s="9"/>
      <c r="V173" s="10"/>
      <c r="W173" s="9"/>
      <c r="X173" s="10"/>
      <c r="Y173" s="9"/>
      <c r="Z173" s="8">
        <f>D173+F173+H173+J173+L173+P173+R173+T173+V173+X173+N173</f>
        <v>6894</v>
      </c>
      <c r="AA173" s="7">
        <f>E173+G173+I173+K173+M173+Q173+S173+U173+W173+Y173+O173</f>
        <v>7652</v>
      </c>
      <c r="AB173" s="10"/>
      <c r="AC173" s="9"/>
      <c r="AD173" s="10">
        <v>800</v>
      </c>
      <c r="AE173" s="9">
        <v>135</v>
      </c>
      <c r="AF173" s="10">
        <v>1060</v>
      </c>
      <c r="AG173" s="9">
        <v>460</v>
      </c>
      <c r="AH173" s="10"/>
      <c r="AI173" s="9"/>
      <c r="AJ173" s="10"/>
      <c r="AK173" s="9"/>
      <c r="AL173" s="10"/>
      <c r="AM173" s="9"/>
      <c r="AN173" s="10"/>
      <c r="AO173" s="9"/>
      <c r="AP173" s="8">
        <f>Z173+AB173+AD173+AF173+AH173+AJ173+AL173+AN173</f>
        <v>8754</v>
      </c>
      <c r="AQ173" s="7">
        <f>AA173+AC173+AE173+AG173+AI173+AK173+AM173+AO173</f>
        <v>8247</v>
      </c>
      <c r="AR173" s="4" t="s">
        <v>45</v>
      </c>
    </row>
    <row r="174" spans="1:44" x14ac:dyDescent="0.3">
      <c r="A174" s="12" t="s">
        <v>301</v>
      </c>
      <c r="B174" s="12" t="s">
        <v>146</v>
      </c>
      <c r="C174" s="11" t="s">
        <v>85</v>
      </c>
      <c r="D174" s="10">
        <v>8279</v>
      </c>
      <c r="E174" s="9">
        <v>8973</v>
      </c>
      <c r="F174" s="10">
        <v>0</v>
      </c>
      <c r="G174" s="9">
        <v>50</v>
      </c>
      <c r="H174" s="10"/>
      <c r="I174" s="9"/>
      <c r="J174" s="10">
        <v>0</v>
      </c>
      <c r="K174" s="9">
        <v>60</v>
      </c>
      <c r="L174" s="10">
        <v>0</v>
      </c>
      <c r="M174" s="9">
        <v>405</v>
      </c>
      <c r="N174" s="10"/>
      <c r="O174" s="9">
        <v>33</v>
      </c>
      <c r="P174" s="10"/>
      <c r="Q174" s="9">
        <v>508</v>
      </c>
      <c r="R174" s="10"/>
      <c r="S174" s="9"/>
      <c r="T174" s="10"/>
      <c r="U174" s="9"/>
      <c r="V174" s="10"/>
      <c r="W174" s="9"/>
      <c r="X174" s="10"/>
      <c r="Y174" s="9"/>
      <c r="Z174" s="8">
        <f>D174+F174+H174+J174+L174+P174+R174+T174+V174+X174+N174</f>
        <v>8279</v>
      </c>
      <c r="AA174" s="7">
        <f>E174+G174+I174+K174+M174+Q174+S174+U174+W174+Y174+O174</f>
        <v>10029</v>
      </c>
      <c r="AB174" s="10">
        <v>130</v>
      </c>
      <c r="AC174" s="9">
        <v>50</v>
      </c>
      <c r="AD174" s="10">
        <v>200</v>
      </c>
      <c r="AE174" s="9">
        <v>220</v>
      </c>
      <c r="AF174" s="10">
        <v>900</v>
      </c>
      <c r="AG174" s="9">
        <v>2310</v>
      </c>
      <c r="AH174" s="10">
        <v>1342</v>
      </c>
      <c r="AI174" s="9">
        <v>1314</v>
      </c>
      <c r="AJ174" s="10"/>
      <c r="AK174" s="9"/>
      <c r="AL174" s="10"/>
      <c r="AM174" s="9"/>
      <c r="AN174" s="10"/>
      <c r="AO174" s="9"/>
      <c r="AP174" s="8">
        <f>Z174+AB174+AD174+AF174+AH174+AJ174+AL174+AN174</f>
        <v>10851</v>
      </c>
      <c r="AQ174" s="7">
        <f>AA174+AC174+AE174+AG174+AI174+AK174+AM174+AO174</f>
        <v>13923</v>
      </c>
      <c r="AR174" s="4" t="s">
        <v>93</v>
      </c>
    </row>
    <row r="175" spans="1:44" x14ac:dyDescent="0.3">
      <c r="A175" s="12" t="s">
        <v>301</v>
      </c>
      <c r="B175" s="12" t="s">
        <v>303</v>
      </c>
      <c r="C175" s="11" t="s">
        <v>85</v>
      </c>
      <c r="D175" s="10">
        <v>2978</v>
      </c>
      <c r="E175" s="9">
        <v>3114</v>
      </c>
      <c r="F175" s="10">
        <v>0</v>
      </c>
      <c r="G175" s="9"/>
      <c r="H175" s="10"/>
      <c r="I175" s="9"/>
      <c r="J175" s="10">
        <v>0</v>
      </c>
      <c r="K175" s="9">
        <v>30</v>
      </c>
      <c r="L175" s="10">
        <v>0</v>
      </c>
      <c r="M175" s="9">
        <v>270</v>
      </c>
      <c r="N175" s="10"/>
      <c r="O175" s="9">
        <v>35</v>
      </c>
      <c r="P175" s="10"/>
      <c r="Q175" s="9">
        <v>362</v>
      </c>
      <c r="R175" s="10">
        <v>50</v>
      </c>
      <c r="S175" s="9">
        <v>125</v>
      </c>
      <c r="T175" s="10"/>
      <c r="U175" s="9"/>
      <c r="V175" s="10"/>
      <c r="W175" s="9"/>
      <c r="X175" s="10"/>
      <c r="Y175" s="9"/>
      <c r="Z175" s="8">
        <f>D175+F175+H175+J175+L175+P175+R175+T175+V175+X175+N175</f>
        <v>3028</v>
      </c>
      <c r="AA175" s="7">
        <f>E175+G175+I175+K175+M175+Q175+S175+U175+W175+Y175+O175</f>
        <v>3936</v>
      </c>
      <c r="AB175" s="10"/>
      <c r="AC175" s="9"/>
      <c r="AD175" s="10">
        <v>700</v>
      </c>
      <c r="AE175" s="9">
        <v>750</v>
      </c>
      <c r="AF175" s="10">
        <v>1600</v>
      </c>
      <c r="AG175" s="9">
        <v>1500</v>
      </c>
      <c r="AH175" s="10"/>
      <c r="AI175" s="9"/>
      <c r="AJ175" s="10"/>
      <c r="AK175" s="9"/>
      <c r="AL175" s="10"/>
      <c r="AM175" s="9"/>
      <c r="AN175" s="10"/>
      <c r="AO175" s="9"/>
      <c r="AP175" s="8">
        <f>Z175+AB175+AD175+AF175+AH175+AJ175+AL175+AN175</f>
        <v>5328</v>
      </c>
      <c r="AQ175" s="7">
        <f>AA175+AC175+AE175+AG175+AI175+AK175+AM175+AO175</f>
        <v>6186</v>
      </c>
      <c r="AR175" s="4" t="s">
        <v>93</v>
      </c>
    </row>
    <row r="176" spans="1:44" x14ac:dyDescent="0.3">
      <c r="A176" s="12" t="s">
        <v>301</v>
      </c>
      <c r="B176" s="12" t="s">
        <v>199</v>
      </c>
      <c r="C176" s="11" t="s">
        <v>13</v>
      </c>
      <c r="D176" s="10">
        <v>25121</v>
      </c>
      <c r="E176" s="9">
        <v>17159</v>
      </c>
      <c r="F176" s="10">
        <v>0</v>
      </c>
      <c r="G176" s="9">
        <v>51</v>
      </c>
      <c r="H176" s="10"/>
      <c r="I176" s="9"/>
      <c r="J176" s="10">
        <v>0</v>
      </c>
      <c r="K176" s="9">
        <v>1000</v>
      </c>
      <c r="L176" s="10">
        <v>0</v>
      </c>
      <c r="M176" s="9">
        <v>2600</v>
      </c>
      <c r="N176" s="10">
        <v>117</v>
      </c>
      <c r="O176" s="9">
        <v>230</v>
      </c>
      <c r="P176" s="10">
        <v>0</v>
      </c>
      <c r="Q176" s="9">
        <v>4205</v>
      </c>
      <c r="R176" s="10"/>
      <c r="S176" s="9">
        <v>70</v>
      </c>
      <c r="T176" s="10">
        <v>3086</v>
      </c>
      <c r="U176" s="9">
        <v>2623</v>
      </c>
      <c r="V176" s="10"/>
      <c r="W176" s="9"/>
      <c r="X176" s="10"/>
      <c r="Y176" s="9"/>
      <c r="Z176" s="8">
        <f>D176+F176+H176+J176+L176+P176+R176+T176+V176+X176+N176</f>
        <v>28324</v>
      </c>
      <c r="AA176" s="7">
        <f>E176+G176+I176+K176+M176+Q176+S176+U176+W176+Y176+O176</f>
        <v>27938</v>
      </c>
      <c r="AB176" s="10">
        <v>50</v>
      </c>
      <c r="AC176" s="9">
        <v>0</v>
      </c>
      <c r="AD176" s="10">
        <v>3385</v>
      </c>
      <c r="AE176" s="9">
        <v>2850</v>
      </c>
      <c r="AF176" s="10">
        <v>4290</v>
      </c>
      <c r="AG176" s="9">
        <v>3250</v>
      </c>
      <c r="AH176" s="10"/>
      <c r="AI176" s="9"/>
      <c r="AJ176" s="10"/>
      <c r="AK176" s="9"/>
      <c r="AL176" s="10"/>
      <c r="AM176" s="9"/>
      <c r="AN176" s="10"/>
      <c r="AO176" s="9"/>
      <c r="AP176" s="8">
        <f>Z176+AB176+AD176+AF176+AH176+AJ176+AL176+AN176</f>
        <v>36049</v>
      </c>
      <c r="AQ176" s="7">
        <f>AA176+AC176+AE176+AG176+AI176+AK176+AM176+AO176</f>
        <v>34038</v>
      </c>
      <c r="AR176" s="4" t="s">
        <v>151</v>
      </c>
    </row>
    <row r="177" spans="1:44" ht="27" x14ac:dyDescent="0.3">
      <c r="A177" s="12" t="s">
        <v>301</v>
      </c>
      <c r="B177" s="12" t="s">
        <v>198</v>
      </c>
      <c r="C177" s="11" t="s">
        <v>13</v>
      </c>
      <c r="D177" s="10">
        <f>10007+260</f>
        <v>10267</v>
      </c>
      <c r="E177" s="9">
        <v>9680</v>
      </c>
      <c r="F177" s="10"/>
      <c r="G177" s="9"/>
      <c r="H177" s="10"/>
      <c r="I177" s="9"/>
      <c r="J177" s="10"/>
      <c r="K177" s="9"/>
      <c r="L177" s="10"/>
      <c r="M177" s="9"/>
      <c r="N177" s="10"/>
      <c r="O177" s="9"/>
      <c r="P177" s="10"/>
      <c r="Q177" s="9"/>
      <c r="R177" s="10"/>
      <c r="S177" s="9"/>
      <c r="T177" s="10"/>
      <c r="U177" s="9"/>
      <c r="V177" s="10"/>
      <c r="W177" s="9"/>
      <c r="X177" s="10"/>
      <c r="Y177" s="9"/>
      <c r="Z177" s="8">
        <f>D177+F177+H177+J177+L177+P177+R177+T177+V177+X177+N177</f>
        <v>10267</v>
      </c>
      <c r="AA177" s="7">
        <f>E177+G177+I177+K177+M177+Q177+S177+U177+W177+Y177+O177</f>
        <v>9680</v>
      </c>
      <c r="AB177" s="10"/>
      <c r="AC177" s="9"/>
      <c r="AD177" s="10"/>
      <c r="AE177" s="9"/>
      <c r="AF177" s="10"/>
      <c r="AG177" s="9"/>
      <c r="AH177" s="10"/>
      <c r="AI177" s="9"/>
      <c r="AJ177" s="10"/>
      <c r="AK177" s="9"/>
      <c r="AL177" s="10"/>
      <c r="AM177" s="9"/>
      <c r="AN177" s="10"/>
      <c r="AO177" s="9"/>
      <c r="AP177" s="8">
        <f>Z177+AB177+AD177+AF177+AH177+AJ177+AL177+AN177</f>
        <v>10267</v>
      </c>
      <c r="AQ177" s="7">
        <f>AA177+AC177+AE177+AG177+AI177+AK177+AM177+AO177</f>
        <v>9680</v>
      </c>
      <c r="AR177" s="4" t="s">
        <v>151</v>
      </c>
    </row>
    <row r="178" spans="1:44" x14ac:dyDescent="0.3">
      <c r="A178" s="12" t="s">
        <v>301</v>
      </c>
      <c r="B178" s="12" t="s">
        <v>197</v>
      </c>
      <c r="C178" s="11" t="s">
        <v>79</v>
      </c>
      <c r="D178" s="10">
        <v>14906</v>
      </c>
      <c r="E178" s="9">
        <v>16269</v>
      </c>
      <c r="F178" s="10">
        <v>1200</v>
      </c>
      <c r="G178" s="9">
        <v>600</v>
      </c>
      <c r="H178" s="10"/>
      <c r="I178" s="9"/>
      <c r="J178" s="10">
        <v>520</v>
      </c>
      <c r="K178" s="9">
        <v>600</v>
      </c>
      <c r="L178" s="10">
        <v>6000</v>
      </c>
      <c r="M178" s="9">
        <v>5200</v>
      </c>
      <c r="N178" s="10">
        <v>290</v>
      </c>
      <c r="O178" s="9">
        <v>305</v>
      </c>
      <c r="P178" s="10">
        <v>2000</v>
      </c>
      <c r="Q178" s="9">
        <v>4350</v>
      </c>
      <c r="R178" s="10">
        <v>200</v>
      </c>
      <c r="S178" s="9">
        <v>500</v>
      </c>
      <c r="T178" s="10">
        <v>2557</v>
      </c>
      <c r="U178" s="9">
        <v>1901</v>
      </c>
      <c r="V178" s="10"/>
      <c r="W178" s="9"/>
      <c r="X178" s="10"/>
      <c r="Y178" s="9"/>
      <c r="Z178" s="8">
        <f>D178+F178+H178+J178+L178+P178+R178+T178+V178+X178+N178</f>
        <v>27673</v>
      </c>
      <c r="AA178" s="7">
        <f>E178+G178+I178+K178+M178+Q178+S178+U178+W178+Y178+O178</f>
        <v>29725</v>
      </c>
      <c r="AB178" s="10">
        <v>50</v>
      </c>
      <c r="AC178" s="9">
        <v>0</v>
      </c>
      <c r="AD178" s="10">
        <v>6200</v>
      </c>
      <c r="AE178" s="9">
        <v>4500</v>
      </c>
      <c r="AF178" s="10">
        <v>8045</v>
      </c>
      <c r="AG178" s="9">
        <v>6300</v>
      </c>
      <c r="AH178" s="10"/>
      <c r="AI178" s="9"/>
      <c r="AJ178" s="10"/>
      <c r="AK178" s="9"/>
      <c r="AL178" s="10"/>
      <c r="AM178" s="9"/>
      <c r="AN178" s="10"/>
      <c r="AO178" s="9"/>
      <c r="AP178" s="8">
        <f>Z178+AB178+AD178+AF178+AH178+AJ178+AL178+AN178</f>
        <v>41968</v>
      </c>
      <c r="AQ178" s="7">
        <f>AA178+AC178+AE178+AG178+AI178+AK178+AM178+AO178</f>
        <v>40525</v>
      </c>
      <c r="AR178" s="4" t="s">
        <v>151</v>
      </c>
    </row>
    <row r="179" spans="1:44" ht="27" x14ac:dyDescent="0.3">
      <c r="A179" s="12" t="s">
        <v>301</v>
      </c>
      <c r="B179" s="12" t="s">
        <v>195</v>
      </c>
      <c r="C179" s="11" t="s">
        <v>79</v>
      </c>
      <c r="D179" s="10"/>
      <c r="E179" s="9"/>
      <c r="F179" s="10"/>
      <c r="G179" s="9"/>
      <c r="H179" s="10"/>
      <c r="I179" s="9"/>
      <c r="J179" s="10"/>
      <c r="K179" s="9"/>
      <c r="L179" s="10"/>
      <c r="M179" s="9"/>
      <c r="N179" s="10"/>
      <c r="O179" s="9"/>
      <c r="P179" s="10"/>
      <c r="Q179" s="9"/>
      <c r="R179" s="10"/>
      <c r="S179" s="9"/>
      <c r="T179" s="10">
        <v>1091</v>
      </c>
      <c r="U179" s="9">
        <v>1295</v>
      </c>
      <c r="V179" s="10"/>
      <c r="W179" s="9"/>
      <c r="X179" s="10"/>
      <c r="Y179" s="9"/>
      <c r="Z179" s="8">
        <f>D179+F179+H179+J179+L179+P179+R179+T179+V179+X179+N179</f>
        <v>1091</v>
      </c>
      <c r="AA179" s="7">
        <f>E179+G179+I179+K179+M179+Q179+S179+U179+W179+Y179+O179</f>
        <v>1295</v>
      </c>
      <c r="AB179" s="10"/>
      <c r="AC179" s="9"/>
      <c r="AD179" s="10"/>
      <c r="AE179" s="9"/>
      <c r="AF179" s="10"/>
      <c r="AG179" s="9"/>
      <c r="AH179" s="10"/>
      <c r="AI179" s="9"/>
      <c r="AJ179" s="10"/>
      <c r="AK179" s="9"/>
      <c r="AL179" s="10"/>
      <c r="AM179" s="9"/>
      <c r="AN179" s="10"/>
      <c r="AO179" s="9"/>
      <c r="AP179" s="8">
        <f>Z179+AB179+AD179+AF179+AH179+AJ179+AL179+AN179</f>
        <v>1091</v>
      </c>
      <c r="AQ179" s="7">
        <f>AA179+AC179+AE179+AG179+AI179+AK179+AM179+AO179</f>
        <v>1295</v>
      </c>
      <c r="AR179" s="4" t="s">
        <v>151</v>
      </c>
    </row>
    <row r="180" spans="1:44" ht="27" x14ac:dyDescent="0.3">
      <c r="A180" s="12" t="s">
        <v>301</v>
      </c>
      <c r="B180" s="12" t="s">
        <v>194</v>
      </c>
      <c r="C180" s="11" t="s">
        <v>79</v>
      </c>
      <c r="D180" s="10"/>
      <c r="E180" s="9"/>
      <c r="F180" s="10"/>
      <c r="G180" s="9"/>
      <c r="H180" s="10"/>
      <c r="I180" s="9"/>
      <c r="J180" s="10"/>
      <c r="K180" s="9"/>
      <c r="L180" s="10"/>
      <c r="M180" s="9"/>
      <c r="N180" s="10"/>
      <c r="O180" s="9"/>
      <c r="P180" s="10"/>
      <c r="Q180" s="9"/>
      <c r="R180" s="10"/>
      <c r="S180" s="9"/>
      <c r="T180" s="10">
        <v>1091</v>
      </c>
      <c r="U180" s="9">
        <v>1295</v>
      </c>
      <c r="V180" s="10"/>
      <c r="W180" s="9"/>
      <c r="X180" s="10"/>
      <c r="Y180" s="9"/>
      <c r="Z180" s="8">
        <f>D180+F180+H180+J180+L180+P180+R180+T180+V180+X180+N180</f>
        <v>1091</v>
      </c>
      <c r="AA180" s="7">
        <f>E180+G180+I180+K180+M180+Q180+S180+U180+W180+Y180+O180</f>
        <v>1295</v>
      </c>
      <c r="AB180" s="10"/>
      <c r="AC180" s="9"/>
      <c r="AD180" s="10"/>
      <c r="AE180" s="9"/>
      <c r="AF180" s="10"/>
      <c r="AG180" s="9"/>
      <c r="AH180" s="10"/>
      <c r="AI180" s="9"/>
      <c r="AJ180" s="10"/>
      <c r="AK180" s="9"/>
      <c r="AL180" s="10"/>
      <c r="AM180" s="9"/>
      <c r="AN180" s="10"/>
      <c r="AO180" s="9"/>
      <c r="AP180" s="8">
        <f>Z180+AB180+AD180+AF180+AH180+AJ180+AL180+AN180</f>
        <v>1091</v>
      </c>
      <c r="AQ180" s="7">
        <f>AA180+AC180+AE180+AG180+AI180+AK180+AM180+AO180</f>
        <v>1295</v>
      </c>
      <c r="AR180" s="4" t="s">
        <v>151</v>
      </c>
    </row>
    <row r="181" spans="1:44" x14ac:dyDescent="0.3">
      <c r="A181" s="12" t="s">
        <v>301</v>
      </c>
      <c r="B181" s="12" t="s">
        <v>193</v>
      </c>
      <c r="C181" s="11" t="s">
        <v>79</v>
      </c>
      <c r="D181" s="10"/>
      <c r="E181" s="9"/>
      <c r="F181" s="10"/>
      <c r="G181" s="9"/>
      <c r="H181" s="10"/>
      <c r="I181" s="9"/>
      <c r="J181" s="10"/>
      <c r="K181" s="9"/>
      <c r="L181" s="10"/>
      <c r="M181" s="9"/>
      <c r="N181" s="10"/>
      <c r="O181" s="9"/>
      <c r="P181" s="10"/>
      <c r="Q181" s="9"/>
      <c r="R181" s="10"/>
      <c r="S181" s="9"/>
      <c r="T181" s="10">
        <v>700</v>
      </c>
      <c r="U181" s="9">
        <v>700</v>
      </c>
      <c r="V181" s="10"/>
      <c r="W181" s="9"/>
      <c r="X181" s="10"/>
      <c r="Y181" s="9"/>
      <c r="Z181" s="8">
        <f>D181+F181+H181+J181+L181+P181+R181+T181+V181+X181+N181</f>
        <v>700</v>
      </c>
      <c r="AA181" s="7">
        <f>E181+G181+I181+K181+M181+Q181+S181+U181+W181+Y181+O181</f>
        <v>700</v>
      </c>
      <c r="AB181" s="10"/>
      <c r="AC181" s="9"/>
      <c r="AD181" s="10"/>
      <c r="AE181" s="9"/>
      <c r="AF181" s="10"/>
      <c r="AG181" s="9"/>
      <c r="AH181" s="10"/>
      <c r="AI181" s="9"/>
      <c r="AJ181" s="10"/>
      <c r="AK181" s="9"/>
      <c r="AL181" s="10"/>
      <c r="AM181" s="9"/>
      <c r="AN181" s="10"/>
      <c r="AO181" s="9"/>
      <c r="AP181" s="8">
        <f>Z181+AB181+AD181+AF181+AH181+AJ181+AL181+AN181</f>
        <v>700</v>
      </c>
      <c r="AQ181" s="7">
        <f>AA181+AC181+AE181+AG181+AI181+AK181+AM181+AO181</f>
        <v>700</v>
      </c>
      <c r="AR181" s="4" t="s">
        <v>151</v>
      </c>
    </row>
    <row r="182" spans="1:44" ht="27" x14ac:dyDescent="0.3">
      <c r="A182" s="12" t="s">
        <v>301</v>
      </c>
      <c r="B182" s="12" t="s">
        <v>196</v>
      </c>
      <c r="C182" s="11" t="s">
        <v>79</v>
      </c>
      <c r="D182" s="10">
        <f>8518+45</f>
        <v>8563</v>
      </c>
      <c r="E182" s="9">
        <v>22681</v>
      </c>
      <c r="F182" s="10"/>
      <c r="G182" s="9"/>
      <c r="H182" s="10"/>
      <c r="I182" s="9"/>
      <c r="J182" s="10"/>
      <c r="K182" s="9"/>
      <c r="L182" s="10"/>
      <c r="M182" s="9"/>
      <c r="N182" s="10"/>
      <c r="O182" s="9"/>
      <c r="P182" s="10"/>
      <c r="Q182" s="9"/>
      <c r="R182" s="10"/>
      <c r="S182" s="9"/>
      <c r="T182" s="10"/>
      <c r="U182" s="9"/>
      <c r="V182" s="10"/>
      <c r="W182" s="9"/>
      <c r="X182" s="10"/>
      <c r="Y182" s="9"/>
      <c r="Z182" s="8">
        <f>D182+F182+H182+J182+L182+P182+R182+T182+V182+X182+N182</f>
        <v>8563</v>
      </c>
      <c r="AA182" s="7">
        <f>E182+G182+I182+K182+M182+Q182+S182+U182+W182+Y182+O182</f>
        <v>22681</v>
      </c>
      <c r="AB182" s="10"/>
      <c r="AC182" s="9"/>
      <c r="AD182" s="10"/>
      <c r="AE182" s="9"/>
      <c r="AF182" s="10"/>
      <c r="AG182" s="9"/>
      <c r="AH182" s="10"/>
      <c r="AI182" s="9"/>
      <c r="AJ182" s="10"/>
      <c r="AK182" s="9"/>
      <c r="AL182" s="10"/>
      <c r="AM182" s="9"/>
      <c r="AN182" s="10"/>
      <c r="AO182" s="9"/>
      <c r="AP182" s="8">
        <f>Z182+AB182+AD182+AF182+AH182+AJ182+AL182+AN182</f>
        <v>8563</v>
      </c>
      <c r="AQ182" s="7">
        <f>AA182+AC182+AE182+AG182+AI182+AK182+AM182+AO182</f>
        <v>22681</v>
      </c>
      <c r="AR182" s="4" t="s">
        <v>151</v>
      </c>
    </row>
    <row r="183" spans="1:44" ht="27" x14ac:dyDescent="0.3">
      <c r="A183" s="12" t="s">
        <v>301</v>
      </c>
      <c r="B183" s="12" t="s">
        <v>302</v>
      </c>
      <c r="C183" s="11" t="s">
        <v>61</v>
      </c>
      <c r="D183" s="10">
        <v>9679</v>
      </c>
      <c r="E183" s="9">
        <v>9937</v>
      </c>
      <c r="F183" s="10">
        <v>109</v>
      </c>
      <c r="G183" s="9">
        <v>50</v>
      </c>
      <c r="H183" s="10"/>
      <c r="I183" s="9"/>
      <c r="J183" s="10">
        <v>0</v>
      </c>
      <c r="K183" s="9">
        <v>60</v>
      </c>
      <c r="L183" s="10">
        <v>0</v>
      </c>
      <c r="M183" s="9">
        <v>280</v>
      </c>
      <c r="N183" s="10"/>
      <c r="O183" s="9">
        <v>35</v>
      </c>
      <c r="P183" s="10"/>
      <c r="Q183" s="9">
        <v>362</v>
      </c>
      <c r="R183" s="10">
        <v>100</v>
      </c>
      <c r="S183" s="9">
        <v>125</v>
      </c>
      <c r="T183" s="10"/>
      <c r="U183" s="9"/>
      <c r="V183" s="10"/>
      <c r="W183" s="9"/>
      <c r="X183" s="10"/>
      <c r="Y183" s="9"/>
      <c r="Z183" s="8">
        <f>D183+F183+H183+J183+L183+P183+R183+T183+V183+X183+N183</f>
        <v>9888</v>
      </c>
      <c r="AA183" s="7">
        <f>E183+G183+I183+K183+M183+Q183+S183+U183+W183+Y183+O183</f>
        <v>10849</v>
      </c>
      <c r="AB183" s="10">
        <v>0</v>
      </c>
      <c r="AC183" s="9"/>
      <c r="AD183" s="10">
        <v>400</v>
      </c>
      <c r="AE183" s="9">
        <v>100</v>
      </c>
      <c r="AF183" s="10">
        <v>800</v>
      </c>
      <c r="AG183" s="9">
        <v>595</v>
      </c>
      <c r="AH183" s="10"/>
      <c r="AI183" s="9"/>
      <c r="AJ183" s="10"/>
      <c r="AK183" s="9"/>
      <c r="AL183" s="10"/>
      <c r="AM183" s="9"/>
      <c r="AN183" s="10"/>
      <c r="AO183" s="9"/>
      <c r="AP183" s="8">
        <f>Z183+AB183+AD183+AF183+AH183+AJ183+AL183+AN183</f>
        <v>11088</v>
      </c>
      <c r="AQ183" s="7">
        <f>AA183+AC183+AE183+AG183+AI183+AK183+AM183+AO183</f>
        <v>11544</v>
      </c>
      <c r="AR183" s="4" t="s">
        <v>151</v>
      </c>
    </row>
    <row r="184" spans="1:44" x14ac:dyDescent="0.3">
      <c r="A184" s="12" t="s">
        <v>301</v>
      </c>
      <c r="B184" s="12" t="s">
        <v>125</v>
      </c>
      <c r="C184" s="11" t="s">
        <v>75</v>
      </c>
      <c r="D184" s="10"/>
      <c r="E184" s="9"/>
      <c r="F184" s="10"/>
      <c r="G184" s="9"/>
      <c r="H184" s="10"/>
      <c r="I184" s="9"/>
      <c r="J184" s="10"/>
      <c r="K184" s="9"/>
      <c r="L184" s="10"/>
      <c r="M184" s="9"/>
      <c r="N184" s="10"/>
      <c r="O184" s="9"/>
      <c r="P184" s="10"/>
      <c r="Q184" s="9"/>
      <c r="R184" s="10"/>
      <c r="S184" s="9"/>
      <c r="T184" s="10"/>
      <c r="U184" s="9"/>
      <c r="V184" s="10">
        <v>2000</v>
      </c>
      <c r="W184" s="9">
        <v>1600</v>
      </c>
      <c r="X184" s="10"/>
      <c r="Y184" s="9"/>
      <c r="Z184" s="8">
        <f>D184+F184+H184+J184+L184+P184+R184+T184+V184+X184+N184</f>
        <v>2000</v>
      </c>
      <c r="AA184" s="7">
        <f>E184+G184+I184+K184+M184+Q184+S184+U184+W184+Y184+O184</f>
        <v>1600</v>
      </c>
      <c r="AB184" s="10"/>
      <c r="AC184" s="9"/>
      <c r="AD184" s="10"/>
      <c r="AE184" s="9"/>
      <c r="AF184" s="10"/>
      <c r="AG184" s="9"/>
      <c r="AH184" s="10"/>
      <c r="AI184" s="9"/>
      <c r="AJ184" s="10"/>
      <c r="AK184" s="9"/>
      <c r="AL184" s="10"/>
      <c r="AM184" s="9"/>
      <c r="AN184" s="10"/>
      <c r="AO184" s="9"/>
      <c r="AP184" s="8">
        <f>Z184+AB184+AD184+AF184+AH184+AJ184+AL184+AN184</f>
        <v>2000</v>
      </c>
      <c r="AQ184" s="7">
        <f>AA184+AC184+AE184+AG184+AI184+AK184+AM184+AO184</f>
        <v>1600</v>
      </c>
      <c r="AR184" s="4" t="s">
        <v>151</v>
      </c>
    </row>
    <row r="185" spans="1:44" ht="28.8" x14ac:dyDescent="0.3">
      <c r="A185" s="12" t="s">
        <v>301</v>
      </c>
      <c r="B185" s="12" t="s">
        <v>289</v>
      </c>
      <c r="C185" s="11" t="s">
        <v>51</v>
      </c>
      <c r="D185" s="10"/>
      <c r="E185" s="9"/>
      <c r="F185" s="10">
        <v>120</v>
      </c>
      <c r="G185" s="9"/>
      <c r="H185" s="10"/>
      <c r="I185" s="9"/>
      <c r="J185" s="10">
        <v>0</v>
      </c>
      <c r="K185" s="9">
        <v>60</v>
      </c>
      <c r="L185" s="10">
        <v>0</v>
      </c>
      <c r="M185" s="9">
        <v>198</v>
      </c>
      <c r="N185" s="10"/>
      <c r="O185" s="9">
        <v>5</v>
      </c>
      <c r="P185" s="10"/>
      <c r="Q185" s="9">
        <v>290</v>
      </c>
      <c r="R185" s="10">
        <v>100</v>
      </c>
      <c r="S185" s="9">
        <v>70</v>
      </c>
      <c r="T185" s="10"/>
      <c r="U185" s="9"/>
      <c r="V185" s="10"/>
      <c r="W185" s="9"/>
      <c r="X185" s="10"/>
      <c r="Y185" s="9"/>
      <c r="Z185" s="8">
        <f>D185+F185+H185+J185+L185+P185+R185+T185+V185+X185+N185</f>
        <v>220</v>
      </c>
      <c r="AA185" s="7">
        <f>E185+G185+I185+K185+M185+Q185+S185+U185+W185+Y185+O185</f>
        <v>623</v>
      </c>
      <c r="AB185" s="10"/>
      <c r="AC185" s="9"/>
      <c r="AD185" s="10">
        <v>130</v>
      </c>
      <c r="AE185" s="9">
        <v>90</v>
      </c>
      <c r="AF185" s="10">
        <v>215</v>
      </c>
      <c r="AG185" s="9">
        <v>200</v>
      </c>
      <c r="AH185" s="10"/>
      <c r="AI185" s="9"/>
      <c r="AJ185" s="10"/>
      <c r="AK185" s="9"/>
      <c r="AL185" s="10"/>
      <c r="AM185" s="9"/>
      <c r="AN185" s="10"/>
      <c r="AO185" s="9"/>
      <c r="AP185" s="8">
        <f>Z185+AB185+AD185+AF185+AH185+AJ185+AL185+AN185</f>
        <v>565</v>
      </c>
      <c r="AQ185" s="7">
        <f>AA185+AC185+AE185+AG185+AI185+AK185+AM185+AO185</f>
        <v>913</v>
      </c>
      <c r="AR185" s="4" t="s">
        <v>48</v>
      </c>
    </row>
    <row r="186" spans="1:44" x14ac:dyDescent="0.3">
      <c r="A186" s="12" t="s">
        <v>301</v>
      </c>
      <c r="B186" s="12" t="s">
        <v>191</v>
      </c>
      <c r="C186" s="11" t="s">
        <v>79</v>
      </c>
      <c r="D186" s="10">
        <v>83664</v>
      </c>
      <c r="E186" s="9">
        <v>72248</v>
      </c>
      <c r="F186" s="10"/>
      <c r="G186" s="9"/>
      <c r="H186" s="10"/>
      <c r="I186" s="9"/>
      <c r="J186" s="10"/>
      <c r="K186" s="9"/>
      <c r="L186" s="10"/>
      <c r="M186" s="9"/>
      <c r="N186" s="10"/>
      <c r="O186" s="9"/>
      <c r="P186" s="10"/>
      <c r="Q186" s="9"/>
      <c r="R186" s="10"/>
      <c r="S186" s="9"/>
      <c r="T186" s="10"/>
      <c r="U186" s="9"/>
      <c r="V186" s="10"/>
      <c r="W186" s="9"/>
      <c r="X186" s="10"/>
      <c r="Y186" s="9"/>
      <c r="Z186" s="8">
        <f>D186+F186+H186+J186+L186+P186+R186+T186+V186+X186+N186</f>
        <v>83664</v>
      </c>
      <c r="AA186" s="7">
        <f>E186+G186+I186+K186+M186+Q186+S186+U186+W186+Y186+O186</f>
        <v>72248</v>
      </c>
      <c r="AB186" s="10"/>
      <c r="AC186" s="9"/>
      <c r="AD186" s="10"/>
      <c r="AE186" s="9"/>
      <c r="AF186" s="10"/>
      <c r="AG186" s="9"/>
      <c r="AH186" s="10"/>
      <c r="AI186" s="9"/>
      <c r="AJ186" s="10"/>
      <c r="AK186" s="9"/>
      <c r="AL186" s="10"/>
      <c r="AM186" s="9"/>
      <c r="AN186" s="10"/>
      <c r="AO186" s="9"/>
      <c r="AP186" s="8">
        <f>Z186+AB186+AD186+AF186+AH186+AJ186+AL186+AN186</f>
        <v>83664</v>
      </c>
      <c r="AQ186" s="7">
        <f>AA186+AC186+AE186+AG186+AI186+AK186+AM186+AO186</f>
        <v>72248</v>
      </c>
      <c r="AR186" s="4" t="s">
        <v>151</v>
      </c>
    </row>
    <row r="187" spans="1:44" ht="27" x14ac:dyDescent="0.3">
      <c r="A187" s="12" t="s">
        <v>301</v>
      </c>
      <c r="B187" s="12" t="s">
        <v>190</v>
      </c>
      <c r="C187" s="11" t="s">
        <v>152</v>
      </c>
      <c r="D187" s="10">
        <v>2800</v>
      </c>
      <c r="E187" s="9">
        <v>2414</v>
      </c>
      <c r="F187" s="10"/>
      <c r="G187" s="9"/>
      <c r="H187" s="10"/>
      <c r="I187" s="9"/>
      <c r="J187" s="10"/>
      <c r="K187" s="9"/>
      <c r="L187" s="10"/>
      <c r="M187" s="9"/>
      <c r="N187" s="10"/>
      <c r="O187" s="9"/>
      <c r="P187" s="10"/>
      <c r="Q187" s="9"/>
      <c r="R187" s="10"/>
      <c r="S187" s="9"/>
      <c r="T187" s="10"/>
      <c r="U187" s="9"/>
      <c r="V187" s="10"/>
      <c r="W187" s="9"/>
      <c r="X187" s="10"/>
      <c r="Y187" s="9"/>
      <c r="Z187" s="8">
        <f>D187+F187+H187+J187+L187+P187+R187+T187+V187+X187+N187</f>
        <v>2800</v>
      </c>
      <c r="AA187" s="7">
        <f>E187+G187+I187+K187+M187+Q187+S187+U187+W187+Y187+O187</f>
        <v>2414</v>
      </c>
      <c r="AB187" s="10"/>
      <c r="AC187" s="9"/>
      <c r="AD187" s="10"/>
      <c r="AE187" s="9"/>
      <c r="AF187" s="10"/>
      <c r="AG187" s="9"/>
      <c r="AH187" s="10"/>
      <c r="AI187" s="9"/>
      <c r="AJ187" s="10"/>
      <c r="AK187" s="9"/>
      <c r="AL187" s="10"/>
      <c r="AM187" s="9"/>
      <c r="AN187" s="10"/>
      <c r="AO187" s="9"/>
      <c r="AP187" s="8">
        <f>Z187+AB187+AD187+AF187+AH187+AJ187+AL187+AN187</f>
        <v>2800</v>
      </c>
      <c r="AQ187" s="7">
        <f>AA187+AC187+AE187+AG187+AI187+AK187+AM187+AO187</f>
        <v>2414</v>
      </c>
      <c r="AR187" s="4" t="s">
        <v>151</v>
      </c>
    </row>
    <row r="188" spans="1:44" ht="27" x14ac:dyDescent="0.3">
      <c r="A188" s="12" t="s">
        <v>301</v>
      </c>
      <c r="B188" s="12" t="s">
        <v>189</v>
      </c>
      <c r="C188" s="11" t="s">
        <v>13</v>
      </c>
      <c r="D188" s="10">
        <v>6888</v>
      </c>
      <c r="E188" s="9">
        <v>7256</v>
      </c>
      <c r="F188" s="10"/>
      <c r="G188" s="9"/>
      <c r="H188" s="10"/>
      <c r="I188" s="9"/>
      <c r="J188" s="10"/>
      <c r="K188" s="9"/>
      <c r="L188" s="10"/>
      <c r="M188" s="9"/>
      <c r="N188" s="10"/>
      <c r="O188" s="9"/>
      <c r="P188" s="10"/>
      <c r="Q188" s="9"/>
      <c r="R188" s="10"/>
      <c r="S188" s="9"/>
      <c r="T188" s="10"/>
      <c r="U188" s="9"/>
      <c r="V188" s="10"/>
      <c r="W188" s="9"/>
      <c r="X188" s="10"/>
      <c r="Y188" s="9"/>
      <c r="Z188" s="8">
        <f>D188+F188+H188+J188+L188+P188+R188+T188+V188+X188+N188</f>
        <v>6888</v>
      </c>
      <c r="AA188" s="7">
        <f>E188+G188+I188+K188+M188+Q188+S188+U188+W188+Y188+O188</f>
        <v>7256</v>
      </c>
      <c r="AB188" s="10"/>
      <c r="AC188" s="9"/>
      <c r="AD188" s="10"/>
      <c r="AE188" s="9"/>
      <c r="AF188" s="10"/>
      <c r="AG188" s="9"/>
      <c r="AH188" s="10"/>
      <c r="AI188" s="9"/>
      <c r="AJ188" s="10"/>
      <c r="AK188" s="9"/>
      <c r="AL188" s="10"/>
      <c r="AM188" s="9"/>
      <c r="AN188" s="10"/>
      <c r="AO188" s="9"/>
      <c r="AP188" s="8">
        <f>Z188+AB188+AD188+AF188+AH188+AJ188+AL188+AN188</f>
        <v>6888</v>
      </c>
      <c r="AQ188" s="7">
        <f>AA188+AC188+AE188+AG188+AI188+AK188+AM188+AO188</f>
        <v>7256</v>
      </c>
      <c r="AR188" s="4" t="s">
        <v>151</v>
      </c>
    </row>
    <row r="189" spans="1:44" ht="28.8" x14ac:dyDescent="0.3">
      <c r="A189" s="12" t="s">
        <v>301</v>
      </c>
      <c r="B189" s="12" t="s">
        <v>50</v>
      </c>
      <c r="C189" s="11" t="s">
        <v>49</v>
      </c>
      <c r="D189" s="10"/>
      <c r="E189" s="9"/>
      <c r="F189" s="10"/>
      <c r="G189" s="9"/>
      <c r="H189" s="10"/>
      <c r="I189" s="9"/>
      <c r="J189" s="10"/>
      <c r="K189" s="9"/>
      <c r="L189" s="10"/>
      <c r="M189" s="9"/>
      <c r="N189" s="10"/>
      <c r="O189" s="9"/>
      <c r="P189" s="10"/>
      <c r="Q189" s="9"/>
      <c r="R189" s="10"/>
      <c r="S189" s="9"/>
      <c r="T189" s="10"/>
      <c r="U189" s="9"/>
      <c r="V189" s="10"/>
      <c r="W189" s="9"/>
      <c r="X189" s="10"/>
      <c r="Y189" s="9"/>
      <c r="Z189" s="8">
        <f>D189+F189+H189+J189+L189+P189+R189+T189+V189+X189+N189</f>
        <v>0</v>
      </c>
      <c r="AA189" s="7">
        <f>E189+G189+I189+K189+M189+Q189+S189+U189+W189+Y189+O189</f>
        <v>0</v>
      </c>
      <c r="AB189" s="10"/>
      <c r="AC189" s="9"/>
      <c r="AD189" s="10"/>
      <c r="AE189" s="9"/>
      <c r="AF189" s="10"/>
      <c r="AG189" s="9"/>
      <c r="AH189" s="10"/>
      <c r="AI189" s="9"/>
      <c r="AJ189" s="10"/>
      <c r="AK189" s="9"/>
      <c r="AL189" s="10">
        <v>9217</v>
      </c>
      <c r="AM189" s="9">
        <v>9217</v>
      </c>
      <c r="AN189" s="10"/>
      <c r="AO189" s="9"/>
      <c r="AP189" s="8">
        <f>Z189+AB189+AD189+AF189+AH189+AJ189+AL189+AN189</f>
        <v>9217</v>
      </c>
      <c r="AQ189" s="7">
        <f>AA189+AC189+AE189+AG189+AI189+AK189+AM189+AO189</f>
        <v>9217</v>
      </c>
      <c r="AR189" s="4" t="s">
        <v>48</v>
      </c>
    </row>
    <row r="190" spans="1:44" x14ac:dyDescent="0.3">
      <c r="A190" s="12" t="s">
        <v>301</v>
      </c>
      <c r="B190" s="12" t="s">
        <v>7</v>
      </c>
      <c r="C190" s="11"/>
      <c r="D190" s="10">
        <v>3501</v>
      </c>
      <c r="E190" s="9">
        <v>3940</v>
      </c>
      <c r="F190" s="10"/>
      <c r="G190" s="9"/>
      <c r="H190" s="10"/>
      <c r="I190" s="9"/>
      <c r="J190" s="10"/>
      <c r="K190" s="9"/>
      <c r="L190" s="10"/>
      <c r="M190" s="9"/>
      <c r="N190" s="10"/>
      <c r="O190" s="9"/>
      <c r="P190" s="10"/>
      <c r="Q190" s="9"/>
      <c r="R190" s="10"/>
      <c r="S190" s="9"/>
      <c r="T190" s="10"/>
      <c r="U190" s="9"/>
      <c r="V190" s="10"/>
      <c r="W190" s="9"/>
      <c r="X190" s="10"/>
      <c r="Y190" s="9"/>
      <c r="Z190" s="8">
        <f>D190+F190+H190+J190+L190+P190+R190+T190+V190+X190+N190</f>
        <v>3501</v>
      </c>
      <c r="AA190" s="7">
        <f>E190+G190+I190+K190+M190+Q190+S190+U190+W190+Y190+O190</f>
        <v>3940</v>
      </c>
      <c r="AB190" s="10"/>
      <c r="AC190" s="9"/>
      <c r="AD190" s="10"/>
      <c r="AE190" s="9"/>
      <c r="AF190" s="10"/>
      <c r="AG190" s="9"/>
      <c r="AH190" s="10"/>
      <c r="AI190" s="9"/>
      <c r="AJ190" s="10"/>
      <c r="AK190" s="9"/>
      <c r="AL190" s="10"/>
      <c r="AM190" s="9"/>
      <c r="AN190" s="10"/>
      <c r="AO190" s="9"/>
      <c r="AP190" s="8">
        <f>Z190+AB190+AD190+AF190+AH190+AJ190+AL190+AN190</f>
        <v>3501</v>
      </c>
      <c r="AQ190" s="7">
        <f>AA190+AC190+AE190+AG190+AI190+AK190+AM190+AO190</f>
        <v>3940</v>
      </c>
      <c r="AR190" s="4" t="s">
        <v>110</v>
      </c>
    </row>
    <row r="191" spans="1:44" x14ac:dyDescent="0.3">
      <c r="A191" s="12" t="s">
        <v>301</v>
      </c>
      <c r="B191" s="12" t="s">
        <v>4</v>
      </c>
      <c r="C191" s="11"/>
      <c r="D191" s="10">
        <v>3066</v>
      </c>
      <c r="E191" s="9">
        <v>3179</v>
      </c>
      <c r="F191" s="10"/>
      <c r="G191" s="9"/>
      <c r="H191" s="10"/>
      <c r="I191" s="9"/>
      <c r="J191" s="10"/>
      <c r="K191" s="9"/>
      <c r="L191" s="10"/>
      <c r="M191" s="9"/>
      <c r="N191" s="10"/>
      <c r="O191" s="9"/>
      <c r="P191" s="10"/>
      <c r="Q191" s="9"/>
      <c r="R191" s="10"/>
      <c r="S191" s="9"/>
      <c r="T191" s="10"/>
      <c r="U191" s="9"/>
      <c r="V191" s="10"/>
      <c r="W191" s="9"/>
      <c r="X191" s="10"/>
      <c r="Y191" s="9"/>
      <c r="Z191" s="8">
        <f>D191+F191+H191+J191+L191+P191+R191+T191+V191+X191+N191</f>
        <v>3066</v>
      </c>
      <c r="AA191" s="7">
        <f>E191+G191+I191+K191+M191+Q191+S191+U191+W191+Y191+O191</f>
        <v>3179</v>
      </c>
      <c r="AB191" s="10"/>
      <c r="AC191" s="9"/>
      <c r="AD191" s="10"/>
      <c r="AE191" s="9"/>
      <c r="AF191" s="10"/>
      <c r="AG191" s="9"/>
      <c r="AH191" s="10"/>
      <c r="AI191" s="9"/>
      <c r="AJ191" s="10"/>
      <c r="AK191" s="9"/>
      <c r="AL191" s="10"/>
      <c r="AM191" s="9"/>
      <c r="AN191" s="10"/>
      <c r="AO191" s="9"/>
      <c r="AP191" s="8">
        <f>Z191+AB191+AD191+AF191+AH191+AJ191+AL191+AN191</f>
        <v>3066</v>
      </c>
      <c r="AQ191" s="7">
        <f>AA191+AC191+AE191+AG191+AI191+AK191+AM191+AO191</f>
        <v>3179</v>
      </c>
      <c r="AR191" s="4" t="s">
        <v>110</v>
      </c>
    </row>
    <row r="192" spans="1:44" x14ac:dyDescent="0.3">
      <c r="A192" s="12" t="s">
        <v>301</v>
      </c>
      <c r="B192" s="12" t="s">
        <v>104</v>
      </c>
      <c r="C192" s="11" t="s">
        <v>103</v>
      </c>
      <c r="D192" s="10"/>
      <c r="E192" s="9"/>
      <c r="F192" s="10"/>
      <c r="G192" s="9"/>
      <c r="H192" s="10"/>
      <c r="I192" s="9"/>
      <c r="J192" s="10"/>
      <c r="K192" s="9"/>
      <c r="L192" s="10"/>
      <c r="M192" s="9"/>
      <c r="N192" s="10"/>
      <c r="O192" s="9"/>
      <c r="P192" s="10"/>
      <c r="Q192" s="9"/>
      <c r="R192" s="10"/>
      <c r="S192" s="9">
        <v>120</v>
      </c>
      <c r="T192" s="10"/>
      <c r="U192" s="9"/>
      <c r="V192" s="10"/>
      <c r="W192" s="9"/>
      <c r="X192" s="10"/>
      <c r="Y192" s="9"/>
      <c r="Z192" s="8">
        <f>D192+F192+H192+J192+L192+P192+R192+T192+V192+X192+N192</f>
        <v>0</v>
      </c>
      <c r="AA192" s="7">
        <f>E192+G192+I192+K192+M192+Q192+S192+U192+W192+Y192+O192</f>
        <v>120</v>
      </c>
      <c r="AB192" s="10"/>
      <c r="AC192" s="9"/>
      <c r="AD192" s="10"/>
      <c r="AE192" s="9"/>
      <c r="AF192" s="10"/>
      <c r="AG192" s="9"/>
      <c r="AH192" s="10"/>
      <c r="AI192" s="9"/>
      <c r="AJ192" s="10"/>
      <c r="AK192" s="9"/>
      <c r="AL192" s="10"/>
      <c r="AM192" s="9"/>
      <c r="AN192" s="10"/>
      <c r="AO192" s="9"/>
      <c r="AP192" s="8">
        <f>Z192+AB192+AD192+AF192+AH192+AJ192+AL192+AN192</f>
        <v>0</v>
      </c>
      <c r="AQ192" s="7">
        <f>AA192+AC192+AE192+AG192+AI192+AK192+AM192+AO192</f>
        <v>120</v>
      </c>
      <c r="AR192" s="4" t="s">
        <v>110</v>
      </c>
    </row>
    <row r="193" spans="1:44" x14ac:dyDescent="0.3">
      <c r="A193" s="6" t="s">
        <v>300</v>
      </c>
      <c r="B193" s="6" t="s">
        <v>1</v>
      </c>
      <c r="C193" s="23"/>
      <c r="D193" s="22">
        <f>SUM(D167:D192)</f>
        <v>267140</v>
      </c>
      <c r="E193" s="26">
        <f>SUM(E167:E192)</f>
        <v>274022</v>
      </c>
      <c r="F193" s="22">
        <f>SUM(F167:F192)</f>
        <v>2479</v>
      </c>
      <c r="G193" s="22">
        <f>SUM(G167:G192)</f>
        <v>886</v>
      </c>
      <c r="H193" s="22">
        <f>SUM(H167:H192)</f>
        <v>0</v>
      </c>
      <c r="I193" s="22">
        <f>SUM(I167:I192)</f>
        <v>0</v>
      </c>
      <c r="J193" s="22">
        <f>SUM(J167:J192)</f>
        <v>2000</v>
      </c>
      <c r="K193" s="22">
        <f>SUM(K167:K192)</f>
        <v>1960</v>
      </c>
      <c r="L193" s="22">
        <f>SUM(L167:L192)</f>
        <v>11417</v>
      </c>
      <c r="M193" s="22">
        <f>SUM(M167:M192)</f>
        <v>11705</v>
      </c>
      <c r="N193" s="22">
        <f>SUM(N167:N192)</f>
        <v>1011</v>
      </c>
      <c r="O193" s="22">
        <f>SUM(O167:O192)</f>
        <v>1451</v>
      </c>
      <c r="P193" s="22">
        <f>SUM(P167:P192)</f>
        <v>9140</v>
      </c>
      <c r="Q193" s="22">
        <f>SUM(Q167:Q192)</f>
        <v>11600</v>
      </c>
      <c r="R193" s="22">
        <f>SUM(R167:R192)</f>
        <v>2854</v>
      </c>
      <c r="S193" s="22">
        <f>SUM(S167:S192)</f>
        <v>2992</v>
      </c>
      <c r="T193" s="22">
        <f>SUM(T167:T192)</f>
        <v>8525</v>
      </c>
      <c r="U193" s="22">
        <f>SUM(U167:U192)</f>
        <v>7814</v>
      </c>
      <c r="V193" s="22">
        <f>SUM(V167:V192)</f>
        <v>2000</v>
      </c>
      <c r="W193" s="22">
        <f>SUM(W167:W192)</f>
        <v>1600</v>
      </c>
      <c r="X193" s="22">
        <f>SUM(X167:X192)</f>
        <v>0</v>
      </c>
      <c r="Y193" s="22">
        <f>SUM(Y167:Y192)</f>
        <v>0</v>
      </c>
      <c r="Z193" s="22">
        <f>SUM(Z167:Z192)</f>
        <v>306566</v>
      </c>
      <c r="AA193" s="22">
        <f>SUM(AA167:AA192)</f>
        <v>314030</v>
      </c>
      <c r="AB193" s="22">
        <f>SUM(AB167:AB192)</f>
        <v>230</v>
      </c>
      <c r="AC193" s="22">
        <f>SUM(AC167:AC192)</f>
        <v>50</v>
      </c>
      <c r="AD193" s="22">
        <f>SUM(AD167:AD192)</f>
        <v>35185</v>
      </c>
      <c r="AE193" s="22">
        <f>SUM(AE167:AE192)</f>
        <v>31204</v>
      </c>
      <c r="AF193" s="22">
        <f>SUM(AF167:AF192)</f>
        <v>20229</v>
      </c>
      <c r="AG193" s="22">
        <f>SUM(AG167:AG192)</f>
        <v>18824</v>
      </c>
      <c r="AH193" s="22">
        <f>SUM(AH167:AH192)</f>
        <v>1342</v>
      </c>
      <c r="AI193" s="22">
        <f>SUM(AI167:AI192)</f>
        <v>1314</v>
      </c>
      <c r="AJ193" s="22">
        <f>SUM(AJ167:AJ192)</f>
        <v>0</v>
      </c>
      <c r="AK193" s="22">
        <f>SUM(AK167:AK192)</f>
        <v>0</v>
      </c>
      <c r="AL193" s="22">
        <f>SUM(AL167:AL192)</f>
        <v>9217</v>
      </c>
      <c r="AM193" s="22">
        <f>SUM(AM167:AM192)</f>
        <v>9217</v>
      </c>
      <c r="AN193" s="22">
        <f>SUM(AN167:AN192)</f>
        <v>0</v>
      </c>
      <c r="AO193" s="22">
        <f>SUM(AO167:AO192)</f>
        <v>0</v>
      </c>
      <c r="AP193" s="22">
        <f>SUM(AP167:AP192)</f>
        <v>372769</v>
      </c>
      <c r="AQ193" s="22">
        <f>SUM(AQ167:AQ192)</f>
        <v>374639</v>
      </c>
      <c r="AR193" s="4"/>
    </row>
    <row r="194" spans="1:44" x14ac:dyDescent="0.3">
      <c r="A194" s="12" t="s">
        <v>287</v>
      </c>
      <c r="B194" s="12" t="s">
        <v>226</v>
      </c>
      <c r="C194" s="11" t="s">
        <v>24</v>
      </c>
      <c r="D194" s="10">
        <v>59017</v>
      </c>
      <c r="E194" s="9">
        <v>46213</v>
      </c>
      <c r="F194" s="10">
        <v>1370</v>
      </c>
      <c r="G194" s="9">
        <v>1490</v>
      </c>
      <c r="H194" s="10">
        <v>810</v>
      </c>
      <c r="I194" s="9">
        <v>4220</v>
      </c>
      <c r="J194" s="10">
        <v>71</v>
      </c>
      <c r="K194" s="9">
        <v>110</v>
      </c>
      <c r="L194" s="10">
        <v>2200</v>
      </c>
      <c r="M194" s="9">
        <v>1600</v>
      </c>
      <c r="N194" s="10">
        <v>420</v>
      </c>
      <c r="O194" s="9">
        <v>440</v>
      </c>
      <c r="P194" s="10">
        <v>2700</v>
      </c>
      <c r="Q194" s="9"/>
      <c r="R194" s="10">
        <v>1500</v>
      </c>
      <c r="S194" s="9">
        <v>1420</v>
      </c>
      <c r="T194" s="10"/>
      <c r="U194" s="9"/>
      <c r="V194" s="10"/>
      <c r="W194" s="9"/>
      <c r="X194" s="10"/>
      <c r="Y194" s="9"/>
      <c r="Z194" s="8">
        <f>D194+F194+H194+J194+L194+P194+R194+T194+V194+X194+N194</f>
        <v>68088</v>
      </c>
      <c r="AA194" s="7">
        <f>E194+G194+I194+K194+M194+Q194+S194+U194+W194+Y194+O194</f>
        <v>55493</v>
      </c>
      <c r="AB194" s="10">
        <v>30</v>
      </c>
      <c r="AC194" s="9">
        <v>30</v>
      </c>
      <c r="AD194" s="10">
        <v>4400</v>
      </c>
      <c r="AE194" s="9">
        <v>4350</v>
      </c>
      <c r="AF194" s="10">
        <v>3900</v>
      </c>
      <c r="AG194" s="9">
        <v>3850</v>
      </c>
      <c r="AH194" s="10"/>
      <c r="AI194" s="9"/>
      <c r="AJ194" s="10"/>
      <c r="AK194" s="9"/>
      <c r="AL194" s="10"/>
      <c r="AM194" s="9"/>
      <c r="AN194" s="10"/>
      <c r="AO194" s="9"/>
      <c r="AP194" s="8">
        <f>Z194+AB194+AD194+AF194+AH194+AJ194+AL194+AN194</f>
        <v>76418</v>
      </c>
      <c r="AQ194" s="7">
        <f>AA194+AC194+AE194+AG194+AI194+AK194+AM194+AO194</f>
        <v>63723</v>
      </c>
      <c r="AR194" s="4" t="s">
        <v>110</v>
      </c>
    </row>
    <row r="195" spans="1:44" x14ac:dyDescent="0.3">
      <c r="A195" s="12" t="s">
        <v>287</v>
      </c>
      <c r="B195" s="12" t="s">
        <v>104</v>
      </c>
      <c r="C195" s="11" t="s">
        <v>103</v>
      </c>
      <c r="D195" s="10"/>
      <c r="E195" s="9"/>
      <c r="F195" s="10">
        <v>130</v>
      </c>
      <c r="G195" s="9">
        <v>130</v>
      </c>
      <c r="H195" s="10">
        <v>100</v>
      </c>
      <c r="I195" s="9">
        <v>256</v>
      </c>
      <c r="J195" s="10"/>
      <c r="K195" s="9"/>
      <c r="L195" s="10">
        <v>60</v>
      </c>
      <c r="M195" s="9">
        <v>60</v>
      </c>
      <c r="N195" s="10"/>
      <c r="O195" s="9">
        <v>60</v>
      </c>
      <c r="P195" s="10">
        <v>260</v>
      </c>
      <c r="Q195" s="9"/>
      <c r="R195" s="10">
        <v>145</v>
      </c>
      <c r="S195" s="9">
        <v>145</v>
      </c>
      <c r="T195" s="10"/>
      <c r="U195" s="9"/>
      <c r="V195" s="10"/>
      <c r="W195" s="9"/>
      <c r="X195" s="10"/>
      <c r="Y195" s="9"/>
      <c r="Z195" s="8">
        <f>D195+F195+H195+J195+L195+P195+R195+T195+V195+X195+N195</f>
        <v>695</v>
      </c>
      <c r="AA195" s="7">
        <f>E195+G195+I195+K195+M195+Q195+S195+U195+W195+Y195+O195</f>
        <v>651</v>
      </c>
      <c r="AB195" s="10"/>
      <c r="AC195" s="9"/>
      <c r="AD195" s="10">
        <v>120</v>
      </c>
      <c r="AE195" s="9">
        <v>120</v>
      </c>
      <c r="AF195" s="10">
        <v>250</v>
      </c>
      <c r="AG195" s="9">
        <v>250</v>
      </c>
      <c r="AH195" s="10"/>
      <c r="AI195" s="9"/>
      <c r="AJ195" s="10"/>
      <c r="AK195" s="9"/>
      <c r="AL195" s="10"/>
      <c r="AM195" s="9"/>
      <c r="AN195" s="10"/>
      <c r="AO195" s="9"/>
      <c r="AP195" s="8">
        <f>Z195+AB195+AD195+AF195+AH195+AJ195+AL195+AN195</f>
        <v>1065</v>
      </c>
      <c r="AQ195" s="7">
        <f>AA195+AC195+AE195+AG195+AI195+AK195+AM195+AO195</f>
        <v>1021</v>
      </c>
      <c r="AR195" s="4" t="s">
        <v>110</v>
      </c>
    </row>
    <row r="196" spans="1:44" x14ac:dyDescent="0.3">
      <c r="A196" s="12" t="s">
        <v>287</v>
      </c>
      <c r="B196" s="12" t="s">
        <v>299</v>
      </c>
      <c r="C196" s="11" t="s">
        <v>8</v>
      </c>
      <c r="D196" s="10">
        <v>160880</v>
      </c>
      <c r="E196" s="9">
        <v>168863</v>
      </c>
      <c r="F196" s="10">
        <v>35</v>
      </c>
      <c r="G196" s="9">
        <v>110</v>
      </c>
      <c r="H196" s="10"/>
      <c r="I196" s="9"/>
      <c r="J196" s="10"/>
      <c r="K196" s="9"/>
      <c r="L196" s="10"/>
      <c r="M196" s="9"/>
      <c r="N196" s="10">
        <v>510</v>
      </c>
      <c r="O196" s="9">
        <v>985</v>
      </c>
      <c r="P196" s="10"/>
      <c r="Q196" s="9"/>
      <c r="R196" s="10">
        <v>2800</v>
      </c>
      <c r="S196" s="9">
        <v>2760</v>
      </c>
      <c r="T196" s="10"/>
      <c r="U196" s="9"/>
      <c r="V196" s="10"/>
      <c r="W196" s="9"/>
      <c r="X196" s="10"/>
      <c r="Y196" s="9"/>
      <c r="Z196" s="8">
        <f>D196+F196+H196+J196+L196+P196+R196+T196+V196+X196+N196</f>
        <v>164225</v>
      </c>
      <c r="AA196" s="7">
        <f>E196+G196+I196+K196+M196+Q196+S196+U196+W196+Y196+O196</f>
        <v>172718</v>
      </c>
      <c r="AB196" s="10">
        <v>25</v>
      </c>
      <c r="AC196" s="9">
        <v>25</v>
      </c>
      <c r="AD196" s="10">
        <v>4700</v>
      </c>
      <c r="AE196" s="9">
        <v>4650</v>
      </c>
      <c r="AF196" s="10">
        <v>4500</v>
      </c>
      <c r="AG196" s="9">
        <v>4450</v>
      </c>
      <c r="AH196" s="10"/>
      <c r="AI196" s="9"/>
      <c r="AJ196" s="10"/>
      <c r="AK196" s="9"/>
      <c r="AL196" s="10"/>
      <c r="AM196" s="9"/>
      <c r="AN196" s="10">
        <v>180</v>
      </c>
      <c r="AO196" s="9"/>
      <c r="AP196" s="8">
        <f>Z196+AB196+AD196+AF196+AH196+AJ196+AL196+AN196</f>
        <v>173630</v>
      </c>
      <c r="AQ196" s="7">
        <f>AA196+AC196+AE196+AG196+AI196+AK196+AM196+AO196</f>
        <v>181843</v>
      </c>
      <c r="AR196" s="4" t="s">
        <v>200</v>
      </c>
    </row>
    <row r="197" spans="1:44" x14ac:dyDescent="0.3">
      <c r="A197" s="12" t="s">
        <v>287</v>
      </c>
      <c r="B197" s="12" t="s">
        <v>298</v>
      </c>
      <c r="C197" s="11" t="s">
        <v>99</v>
      </c>
      <c r="D197" s="10"/>
      <c r="E197" s="9"/>
      <c r="F197" s="10"/>
      <c r="G197" s="9"/>
      <c r="H197" s="10"/>
      <c r="I197" s="9"/>
      <c r="J197" s="10"/>
      <c r="K197" s="9"/>
      <c r="L197" s="10"/>
      <c r="M197" s="9"/>
      <c r="N197" s="10"/>
      <c r="O197" s="9"/>
      <c r="P197" s="10"/>
      <c r="Q197" s="9"/>
      <c r="R197" s="10"/>
      <c r="S197" s="9"/>
      <c r="T197" s="10"/>
      <c r="U197" s="9"/>
      <c r="V197" s="10"/>
      <c r="W197" s="9"/>
      <c r="X197" s="10"/>
      <c r="Y197" s="9"/>
      <c r="Z197" s="8">
        <f>D197+F197+H197+J197+L197+P197+R197+T197+V197+X197+N197</f>
        <v>0</v>
      </c>
      <c r="AA197" s="7">
        <f>E197+G197+I197+K197+M197+Q197+S197+U197+W197+Y197+O197</f>
        <v>0</v>
      </c>
      <c r="AB197" s="10"/>
      <c r="AC197" s="9"/>
      <c r="AD197" s="10">
        <v>1580</v>
      </c>
      <c r="AE197" s="9">
        <v>1580</v>
      </c>
      <c r="AF197" s="10">
        <v>650</v>
      </c>
      <c r="AG197" s="9">
        <v>650</v>
      </c>
      <c r="AH197" s="10"/>
      <c r="AI197" s="9"/>
      <c r="AJ197" s="10"/>
      <c r="AK197" s="9"/>
      <c r="AL197" s="10"/>
      <c r="AM197" s="9"/>
      <c r="AN197" s="10"/>
      <c r="AO197" s="9"/>
      <c r="AP197" s="8">
        <f>Z197+AB197+AD197+AF197+AH197+AJ197+AL197+AN197</f>
        <v>2230</v>
      </c>
      <c r="AQ197" s="7">
        <f>AA197+AC197+AE197+AG197+AI197+AK197+AM197+AO197</f>
        <v>2230</v>
      </c>
      <c r="AR197" s="4" t="s">
        <v>260</v>
      </c>
    </row>
    <row r="198" spans="1:44" ht="27" x14ac:dyDescent="0.3">
      <c r="A198" s="12" t="s">
        <v>287</v>
      </c>
      <c r="B198" s="12" t="s">
        <v>133</v>
      </c>
      <c r="C198" s="11" t="s">
        <v>8</v>
      </c>
      <c r="D198" s="10"/>
      <c r="E198" s="9"/>
      <c r="F198" s="10"/>
      <c r="G198" s="9"/>
      <c r="H198" s="10"/>
      <c r="I198" s="9"/>
      <c r="J198" s="10"/>
      <c r="K198" s="9"/>
      <c r="L198" s="10"/>
      <c r="M198" s="9"/>
      <c r="N198" s="10"/>
      <c r="O198" s="9"/>
      <c r="P198" s="10"/>
      <c r="Q198" s="9"/>
      <c r="R198" s="10"/>
      <c r="S198" s="9"/>
      <c r="T198" s="10"/>
      <c r="U198" s="9"/>
      <c r="V198" s="10"/>
      <c r="W198" s="9"/>
      <c r="X198" s="10"/>
      <c r="Y198" s="9"/>
      <c r="Z198" s="8">
        <f>D198+F198+H198+J198+L198+P198+R198+T198+V198+X198+N198</f>
        <v>0</v>
      </c>
      <c r="AA198" s="7">
        <f>E198+G198+I198+K198+M198+Q198+S198+U198+W198+Y198+O198</f>
        <v>0</v>
      </c>
      <c r="AB198" s="10"/>
      <c r="AC198" s="9"/>
      <c r="AD198" s="10">
        <v>17309</v>
      </c>
      <c r="AE198" s="9">
        <f>22120-AG198</f>
        <v>17120</v>
      </c>
      <c r="AF198" s="10">
        <v>5000</v>
      </c>
      <c r="AG198" s="9">
        <v>5000</v>
      </c>
      <c r="AH198" s="10"/>
      <c r="AI198" s="9"/>
      <c r="AJ198" s="10"/>
      <c r="AK198" s="9"/>
      <c r="AL198" s="10"/>
      <c r="AM198" s="9"/>
      <c r="AN198" s="10"/>
      <c r="AO198" s="9"/>
      <c r="AP198" s="8">
        <f>Z198+AB198+AD198+AF198+AH198+AJ198+AL198+AN198</f>
        <v>22309</v>
      </c>
      <c r="AQ198" s="7">
        <f>AA198+AC198+AE198+AG198+AI198+AK198+AM198+AO198</f>
        <v>22120</v>
      </c>
      <c r="AR198" s="4" t="s">
        <v>205</v>
      </c>
    </row>
    <row r="199" spans="1:44" x14ac:dyDescent="0.3">
      <c r="A199" s="12" t="s">
        <v>287</v>
      </c>
      <c r="B199" s="12" t="s">
        <v>132</v>
      </c>
      <c r="C199" s="11" t="s">
        <v>8</v>
      </c>
      <c r="D199" s="10"/>
      <c r="E199" s="9"/>
      <c r="F199" s="10"/>
      <c r="G199" s="9"/>
      <c r="H199" s="10"/>
      <c r="I199" s="9"/>
      <c r="J199" s="10"/>
      <c r="K199" s="9"/>
      <c r="L199" s="10"/>
      <c r="M199" s="9"/>
      <c r="N199" s="10"/>
      <c r="O199" s="9"/>
      <c r="P199" s="10"/>
      <c r="Q199" s="9"/>
      <c r="R199" s="10"/>
      <c r="S199" s="9"/>
      <c r="T199" s="10"/>
      <c r="U199" s="9"/>
      <c r="V199" s="10"/>
      <c r="W199" s="9"/>
      <c r="X199" s="10"/>
      <c r="Y199" s="9"/>
      <c r="Z199" s="8">
        <f>D199+F199+H199+J199+L199+P199+R199+T199+V199+X199+N199</f>
        <v>0</v>
      </c>
      <c r="AA199" s="7">
        <f>E199+G199+I199+K199+M199+Q199+S199+U199+W199+Y199+O199</f>
        <v>0</v>
      </c>
      <c r="AB199" s="10"/>
      <c r="AC199" s="9"/>
      <c r="AD199" s="10">
        <v>25713</v>
      </c>
      <c r="AE199" s="9">
        <v>34084</v>
      </c>
      <c r="AF199" s="10">
        <v>10000</v>
      </c>
      <c r="AG199" s="9"/>
      <c r="AH199" s="10"/>
      <c r="AI199" s="9"/>
      <c r="AJ199" s="10"/>
      <c r="AK199" s="9"/>
      <c r="AL199" s="10"/>
      <c r="AM199" s="9"/>
      <c r="AN199" s="10"/>
      <c r="AO199" s="9"/>
      <c r="AP199" s="8">
        <f>Z199+AB199+AD199+AF199+AH199+AJ199+AL199+AN199</f>
        <v>35713</v>
      </c>
      <c r="AQ199" s="7">
        <f>AA199+AC199+AE199+AG199+AI199+AK199+AM199+AO199</f>
        <v>34084</v>
      </c>
      <c r="AR199" s="4" t="s">
        <v>205</v>
      </c>
    </row>
    <row r="200" spans="1:44" x14ac:dyDescent="0.3">
      <c r="A200" s="12" t="s">
        <v>287</v>
      </c>
      <c r="B200" s="12" t="s">
        <v>297</v>
      </c>
      <c r="C200" s="11" t="s">
        <v>85</v>
      </c>
      <c r="D200" s="10">
        <v>8443</v>
      </c>
      <c r="E200" s="9">
        <v>9002</v>
      </c>
      <c r="F200" s="10">
        <v>45</v>
      </c>
      <c r="G200" s="9">
        <v>38</v>
      </c>
      <c r="H200" s="10">
        <v>1100</v>
      </c>
      <c r="I200" s="9">
        <v>1331</v>
      </c>
      <c r="J200" s="10">
        <v>256</v>
      </c>
      <c r="K200" s="9">
        <v>245</v>
      </c>
      <c r="L200" s="10">
        <v>550</v>
      </c>
      <c r="M200" s="9">
        <v>530</v>
      </c>
      <c r="N200" s="10">
        <v>140</v>
      </c>
      <c r="O200" s="9">
        <v>150</v>
      </c>
      <c r="P200" s="10">
        <v>800</v>
      </c>
      <c r="Q200" s="9"/>
      <c r="R200" s="10">
        <v>30</v>
      </c>
      <c r="S200" s="9">
        <v>25</v>
      </c>
      <c r="T200" s="10"/>
      <c r="U200" s="9"/>
      <c r="V200" s="10"/>
      <c r="W200" s="9"/>
      <c r="X200" s="10"/>
      <c r="Y200" s="9"/>
      <c r="Z200" s="8">
        <f>D200+F200+H200+J200+L200+P200+R200+T200+V200+X200+N200</f>
        <v>11364</v>
      </c>
      <c r="AA200" s="7">
        <f>E200+G200+I200+K200+M200+Q200+S200+U200+W200+Y200+O200</f>
        <v>11321</v>
      </c>
      <c r="AB200" s="10"/>
      <c r="AC200" s="9"/>
      <c r="AD200" s="10">
        <v>430</v>
      </c>
      <c r="AE200" s="9">
        <v>420</v>
      </c>
      <c r="AF200" s="10">
        <v>550</v>
      </c>
      <c r="AG200" s="9">
        <v>540</v>
      </c>
      <c r="AH200" s="10">
        <v>2084</v>
      </c>
      <c r="AI200" s="9">
        <v>1555</v>
      </c>
      <c r="AJ200" s="10"/>
      <c r="AK200" s="9"/>
      <c r="AL200" s="10"/>
      <c r="AM200" s="9"/>
      <c r="AN200" s="10"/>
      <c r="AO200" s="9"/>
      <c r="AP200" s="8">
        <f>Z200+AB200+AD200+AF200+AH200+AJ200+AL200+AN200</f>
        <v>14428</v>
      </c>
      <c r="AQ200" s="7">
        <f>AA200+AC200+AE200+AG200+AI200+AK200+AM200+AO200</f>
        <v>13836</v>
      </c>
      <c r="AR200" s="4" t="s">
        <v>93</v>
      </c>
    </row>
    <row r="201" spans="1:44" x14ac:dyDescent="0.3">
      <c r="A201" s="12" t="s">
        <v>287</v>
      </c>
      <c r="B201" s="12" t="s">
        <v>296</v>
      </c>
      <c r="C201" s="11" t="s">
        <v>85</v>
      </c>
      <c r="D201" s="10">
        <v>5524</v>
      </c>
      <c r="E201" s="9">
        <v>5992</v>
      </c>
      <c r="F201" s="10"/>
      <c r="G201" s="9"/>
      <c r="H201" s="10"/>
      <c r="I201" s="9"/>
      <c r="J201" s="10"/>
      <c r="K201" s="9"/>
      <c r="L201" s="10">
        <v>120</v>
      </c>
      <c r="M201" s="9">
        <v>120</v>
      </c>
      <c r="N201" s="10"/>
      <c r="O201" s="9"/>
      <c r="P201" s="10">
        <v>400</v>
      </c>
      <c r="Q201" s="9">
        <v>400</v>
      </c>
      <c r="R201" s="10"/>
      <c r="S201" s="9"/>
      <c r="T201" s="10"/>
      <c r="U201" s="9"/>
      <c r="V201" s="10"/>
      <c r="W201" s="9"/>
      <c r="X201" s="10"/>
      <c r="Y201" s="9"/>
      <c r="Z201" s="8">
        <f>D201+F201+H201+J201+L201+P201+R201+T201+V201+X201+N201</f>
        <v>6044</v>
      </c>
      <c r="AA201" s="7">
        <f>E201+G201+I201+K201+M201+Q201+S201+U201+W201+Y201+O201</f>
        <v>6512</v>
      </c>
      <c r="AB201" s="10"/>
      <c r="AC201" s="9"/>
      <c r="AD201" s="10">
        <v>250</v>
      </c>
      <c r="AE201" s="9">
        <v>240</v>
      </c>
      <c r="AF201" s="10">
        <v>300</v>
      </c>
      <c r="AG201" s="9">
        <v>280</v>
      </c>
      <c r="AH201" s="10">
        <v>430</v>
      </c>
      <c r="AI201" s="9">
        <v>900</v>
      </c>
      <c r="AJ201" s="10"/>
      <c r="AK201" s="9"/>
      <c r="AL201" s="10"/>
      <c r="AM201" s="9"/>
      <c r="AN201" s="10"/>
      <c r="AO201" s="9"/>
      <c r="AP201" s="8">
        <f>Z201+AB201+AD201+AF201+AH201+AJ201+AL201+AN201</f>
        <v>7024</v>
      </c>
      <c r="AQ201" s="7">
        <f>AA201+AC201+AE201+AG201+AI201+AK201+AM201+AO201</f>
        <v>7932</v>
      </c>
      <c r="AR201" s="4" t="s">
        <v>93</v>
      </c>
    </row>
    <row r="202" spans="1:44" ht="27" x14ac:dyDescent="0.3">
      <c r="A202" s="12" t="s">
        <v>287</v>
      </c>
      <c r="B202" s="12" t="s">
        <v>295</v>
      </c>
      <c r="C202" s="11" t="s">
        <v>61</v>
      </c>
      <c r="D202" s="10">
        <v>15412</v>
      </c>
      <c r="E202" s="9">
        <v>15780</v>
      </c>
      <c r="F202" s="10">
        <v>450</v>
      </c>
      <c r="G202" s="9">
        <v>380</v>
      </c>
      <c r="H202" s="10">
        <v>760</v>
      </c>
      <c r="I202" s="9">
        <v>1690</v>
      </c>
      <c r="J202" s="10">
        <v>80</v>
      </c>
      <c r="K202" s="9">
        <v>70</v>
      </c>
      <c r="L202" s="10">
        <v>400</v>
      </c>
      <c r="M202" s="9">
        <v>400</v>
      </c>
      <c r="N202" s="10">
        <v>90</v>
      </c>
      <c r="O202" s="9">
        <v>95</v>
      </c>
      <c r="P202" s="10">
        <v>1540</v>
      </c>
      <c r="Q202" s="9"/>
      <c r="R202" s="10">
        <v>200</v>
      </c>
      <c r="S202" s="9">
        <v>180</v>
      </c>
      <c r="T202" s="10"/>
      <c r="U202" s="9"/>
      <c r="V202" s="10"/>
      <c r="W202" s="9"/>
      <c r="X202" s="10"/>
      <c r="Y202" s="9"/>
      <c r="Z202" s="8">
        <f>D202+F202+H202+J202+L202+P202+R202+T202+V202+X202+N202</f>
        <v>18932</v>
      </c>
      <c r="AA202" s="7">
        <f>E202+G202+I202+K202+M202+Q202+S202+U202+W202+Y202+O202</f>
        <v>18595</v>
      </c>
      <c r="AB202" s="10">
        <v>25</v>
      </c>
      <c r="AC202" s="9">
        <v>25</v>
      </c>
      <c r="AD202" s="10">
        <v>540</v>
      </c>
      <c r="AE202" s="9">
        <v>520</v>
      </c>
      <c r="AF202" s="10">
        <v>1480</v>
      </c>
      <c r="AG202" s="9">
        <v>1460</v>
      </c>
      <c r="AH202" s="10"/>
      <c r="AI202" s="9"/>
      <c r="AJ202" s="10"/>
      <c r="AK202" s="9"/>
      <c r="AL202" s="10"/>
      <c r="AM202" s="9"/>
      <c r="AN202" s="10"/>
      <c r="AO202" s="9"/>
      <c r="AP202" s="8">
        <f>Z202+AB202+AD202+AF202+AH202+AJ202+AL202+AN202</f>
        <v>20977</v>
      </c>
      <c r="AQ202" s="7">
        <f>AA202+AC202+AE202+AG202+AI202+AK202+AM202+AO202</f>
        <v>20600</v>
      </c>
      <c r="AR202" s="4" t="s">
        <v>151</v>
      </c>
    </row>
    <row r="203" spans="1:44" x14ac:dyDescent="0.3">
      <c r="A203" s="12" t="s">
        <v>287</v>
      </c>
      <c r="B203" s="12" t="s">
        <v>294</v>
      </c>
      <c r="C203" s="11" t="s">
        <v>13</v>
      </c>
      <c r="D203" s="10">
        <v>24972</v>
      </c>
      <c r="E203" s="9">
        <v>29513</v>
      </c>
      <c r="F203" s="10">
        <v>420</v>
      </c>
      <c r="G203" s="9">
        <v>475</v>
      </c>
      <c r="H203" s="10">
        <v>4800</v>
      </c>
      <c r="I203" s="9">
        <v>9880</v>
      </c>
      <c r="J203" s="10">
        <v>1560</v>
      </c>
      <c r="K203" s="9">
        <v>1750</v>
      </c>
      <c r="L203" s="10">
        <v>4300</v>
      </c>
      <c r="M203" s="9">
        <v>4050</v>
      </c>
      <c r="N203" s="10">
        <v>550</v>
      </c>
      <c r="O203" s="9">
        <v>565</v>
      </c>
      <c r="P203" s="10">
        <v>3275</v>
      </c>
      <c r="Q203" s="9"/>
      <c r="R203" s="10">
        <v>1440</v>
      </c>
      <c r="S203" s="9">
        <v>1800</v>
      </c>
      <c r="T203" s="10">
        <v>9104</v>
      </c>
      <c r="U203" s="9">
        <v>9104</v>
      </c>
      <c r="V203" s="10"/>
      <c r="W203" s="9"/>
      <c r="X203" s="10"/>
      <c r="Y203" s="9"/>
      <c r="Z203" s="8">
        <f>D203+F203+H203+J203+L203+P203+R203+T203+V203+X203+N203</f>
        <v>50421</v>
      </c>
      <c r="AA203" s="7">
        <f>E203+G203+I203+K203+M203+Q203+S203+U203+W203+Y203+O203</f>
        <v>57137</v>
      </c>
      <c r="AB203" s="10">
        <v>25</v>
      </c>
      <c r="AC203" s="9">
        <v>25</v>
      </c>
      <c r="AD203" s="10">
        <v>5000</v>
      </c>
      <c r="AE203" s="9">
        <v>4890</v>
      </c>
      <c r="AF203" s="10">
        <v>7000</v>
      </c>
      <c r="AG203" s="9">
        <v>6900</v>
      </c>
      <c r="AH203" s="10"/>
      <c r="AI203" s="9"/>
      <c r="AJ203" s="10"/>
      <c r="AK203" s="9"/>
      <c r="AL203" s="10"/>
      <c r="AM203" s="9"/>
      <c r="AN203" s="10"/>
      <c r="AO203" s="9"/>
      <c r="AP203" s="8">
        <f>Z203+AB203+AD203+AF203+AH203+AJ203+AL203+AN203</f>
        <v>62446</v>
      </c>
      <c r="AQ203" s="7">
        <f>AA203+AC203+AE203+AG203+AI203+AK203+AM203+AO203</f>
        <v>68952</v>
      </c>
      <c r="AR203" s="4" t="s">
        <v>151</v>
      </c>
    </row>
    <row r="204" spans="1:44" ht="27" x14ac:dyDescent="0.3">
      <c r="A204" s="12" t="s">
        <v>287</v>
      </c>
      <c r="B204" s="12" t="s">
        <v>198</v>
      </c>
      <c r="C204" s="11" t="s">
        <v>13</v>
      </c>
      <c r="D204" s="10">
        <f>34209+625</f>
        <v>34834</v>
      </c>
      <c r="E204" s="9">
        <v>36088</v>
      </c>
      <c r="F204" s="10"/>
      <c r="G204" s="9"/>
      <c r="H204" s="10"/>
      <c r="I204" s="9"/>
      <c r="J204" s="10"/>
      <c r="K204" s="9"/>
      <c r="L204" s="10"/>
      <c r="M204" s="9"/>
      <c r="N204" s="10"/>
      <c r="O204" s="9"/>
      <c r="P204" s="10"/>
      <c r="Q204" s="9"/>
      <c r="R204" s="10"/>
      <c r="S204" s="9"/>
      <c r="T204" s="10"/>
      <c r="U204" s="9"/>
      <c r="V204" s="10"/>
      <c r="W204" s="9"/>
      <c r="X204" s="10"/>
      <c r="Y204" s="9"/>
      <c r="Z204" s="8">
        <f>D204+F204+H204+J204+L204+P204+R204+T204+V204+X204+N204</f>
        <v>34834</v>
      </c>
      <c r="AA204" s="7">
        <f>E204+G204+I204+K204+M204+Q204+S204+U204+W204+Y204+O204</f>
        <v>36088</v>
      </c>
      <c r="AB204" s="10"/>
      <c r="AC204" s="9"/>
      <c r="AD204" s="10"/>
      <c r="AE204" s="9"/>
      <c r="AF204" s="10"/>
      <c r="AG204" s="9"/>
      <c r="AH204" s="10"/>
      <c r="AI204" s="9"/>
      <c r="AJ204" s="10"/>
      <c r="AK204" s="9"/>
      <c r="AL204" s="10"/>
      <c r="AM204" s="9"/>
      <c r="AN204" s="10"/>
      <c r="AO204" s="9"/>
      <c r="AP204" s="8">
        <f>Z204+AB204+AD204+AF204+AH204+AJ204+AL204+AN204</f>
        <v>34834</v>
      </c>
      <c r="AQ204" s="7">
        <f>AA204+AC204+AE204+AG204+AI204+AK204+AM204+AO204</f>
        <v>36088</v>
      </c>
      <c r="AR204" s="4" t="s">
        <v>151</v>
      </c>
    </row>
    <row r="205" spans="1:44" x14ac:dyDescent="0.3">
      <c r="A205" s="12" t="s">
        <v>287</v>
      </c>
      <c r="B205" s="12" t="s">
        <v>293</v>
      </c>
      <c r="C205" s="11" t="s">
        <v>79</v>
      </c>
      <c r="D205" s="10">
        <v>36317</v>
      </c>
      <c r="E205" s="9">
        <v>40666</v>
      </c>
      <c r="F205" s="10">
        <v>480</v>
      </c>
      <c r="G205" s="9">
        <v>660</v>
      </c>
      <c r="H205" s="10">
        <v>18200</v>
      </c>
      <c r="I205" s="9">
        <v>37065</v>
      </c>
      <c r="J205" s="10">
        <v>3700</v>
      </c>
      <c r="K205" s="9">
        <v>3980</v>
      </c>
      <c r="L205" s="10">
        <v>13000</v>
      </c>
      <c r="M205" s="9">
        <v>11800</v>
      </c>
      <c r="N205" s="10">
        <v>1900</v>
      </c>
      <c r="O205" s="9">
        <v>1850</v>
      </c>
      <c r="P205" s="10">
        <v>12200</v>
      </c>
      <c r="Q205" s="9"/>
      <c r="R205" s="10">
        <v>1600</v>
      </c>
      <c r="S205" s="9">
        <v>1360</v>
      </c>
      <c r="T205" s="10">
        <v>6809</v>
      </c>
      <c r="U205" s="9">
        <v>6871</v>
      </c>
      <c r="V205" s="10"/>
      <c r="W205" s="9"/>
      <c r="X205" s="10"/>
      <c r="Y205" s="9"/>
      <c r="Z205" s="8">
        <f>D205+F205+H205+J205+L205+P205+R205+T205+V205+X205+N205</f>
        <v>94206</v>
      </c>
      <c r="AA205" s="7">
        <f>E205+G205+I205+K205+M205+Q205+S205+U205+W205+Y205+O205</f>
        <v>104252</v>
      </c>
      <c r="AB205" s="10">
        <v>100</v>
      </c>
      <c r="AC205" s="9">
        <v>100</v>
      </c>
      <c r="AD205" s="10">
        <v>12000</v>
      </c>
      <c r="AE205" s="9">
        <v>11650</v>
      </c>
      <c r="AF205" s="10">
        <v>15800</v>
      </c>
      <c r="AG205" s="9">
        <v>15400</v>
      </c>
      <c r="AH205" s="10"/>
      <c r="AI205" s="9"/>
      <c r="AJ205" s="10"/>
      <c r="AK205" s="9"/>
      <c r="AL205" s="10"/>
      <c r="AM205" s="9"/>
      <c r="AN205" s="10"/>
      <c r="AO205" s="9"/>
      <c r="AP205" s="8">
        <f>Z205+AB205+AD205+AF205+AH205+AJ205+AL205+AN205</f>
        <v>122106</v>
      </c>
      <c r="AQ205" s="7">
        <f>AA205+AC205+AE205+AG205+AI205+AK205+AM205+AO205</f>
        <v>131402</v>
      </c>
      <c r="AR205" s="4" t="s">
        <v>151</v>
      </c>
    </row>
    <row r="206" spans="1:44" ht="27" x14ac:dyDescent="0.3">
      <c r="A206" s="12" t="s">
        <v>287</v>
      </c>
      <c r="B206" s="12" t="s">
        <v>195</v>
      </c>
      <c r="C206" s="11" t="s">
        <v>79</v>
      </c>
      <c r="D206" s="10"/>
      <c r="E206" s="9"/>
      <c r="F206" s="10"/>
      <c r="G206" s="9"/>
      <c r="H206" s="10"/>
      <c r="I206" s="9"/>
      <c r="J206" s="10"/>
      <c r="K206" s="9"/>
      <c r="L206" s="10"/>
      <c r="M206" s="9"/>
      <c r="N206" s="10"/>
      <c r="O206" s="9"/>
      <c r="P206" s="10"/>
      <c r="Q206" s="9"/>
      <c r="R206" s="10"/>
      <c r="S206" s="9"/>
      <c r="T206" s="10">
        <v>3476</v>
      </c>
      <c r="U206" s="9">
        <v>3135</v>
      </c>
      <c r="V206" s="10"/>
      <c r="W206" s="9"/>
      <c r="X206" s="10"/>
      <c r="Y206" s="9"/>
      <c r="Z206" s="8">
        <f>D206+F206+H206+J206+L206+P206+R206+T206+V206+X206+N206</f>
        <v>3476</v>
      </c>
      <c r="AA206" s="7">
        <f>E206+G206+I206+K206+M206+Q206+S206+U206+W206+Y206+O206</f>
        <v>3135</v>
      </c>
      <c r="AB206" s="10"/>
      <c r="AC206" s="9"/>
      <c r="AD206" s="10"/>
      <c r="AE206" s="9"/>
      <c r="AF206" s="10"/>
      <c r="AG206" s="9"/>
      <c r="AH206" s="10"/>
      <c r="AI206" s="9"/>
      <c r="AJ206" s="10"/>
      <c r="AK206" s="9"/>
      <c r="AL206" s="10"/>
      <c r="AM206" s="9"/>
      <c r="AN206" s="10"/>
      <c r="AO206" s="9"/>
      <c r="AP206" s="8">
        <f>Z206+AB206+AD206+AF206+AH206+AJ206+AL206+AN206</f>
        <v>3476</v>
      </c>
      <c r="AQ206" s="7">
        <f>AA206+AC206+AE206+AG206+AI206+AK206+AM206+AO206</f>
        <v>3135</v>
      </c>
      <c r="AR206" s="4" t="s">
        <v>151</v>
      </c>
    </row>
    <row r="207" spans="1:44" ht="27" x14ac:dyDescent="0.3">
      <c r="A207" s="12" t="s">
        <v>287</v>
      </c>
      <c r="B207" s="12" t="s">
        <v>194</v>
      </c>
      <c r="C207" s="11" t="s">
        <v>79</v>
      </c>
      <c r="D207" s="10"/>
      <c r="E207" s="9"/>
      <c r="F207" s="10"/>
      <c r="G207" s="9"/>
      <c r="H207" s="10"/>
      <c r="I207" s="9"/>
      <c r="J207" s="10"/>
      <c r="K207" s="9"/>
      <c r="L207" s="10"/>
      <c r="M207" s="9"/>
      <c r="N207" s="10"/>
      <c r="O207" s="9"/>
      <c r="P207" s="10"/>
      <c r="Q207" s="9"/>
      <c r="R207" s="10"/>
      <c r="S207" s="9"/>
      <c r="T207" s="10">
        <v>3476</v>
      </c>
      <c r="U207" s="9">
        <v>3135</v>
      </c>
      <c r="V207" s="10"/>
      <c r="W207" s="9"/>
      <c r="X207" s="10"/>
      <c r="Y207" s="9"/>
      <c r="Z207" s="8">
        <f>D207+F207+H207+J207+L207+P207+R207+T207+V207+X207+N207</f>
        <v>3476</v>
      </c>
      <c r="AA207" s="7">
        <f>E207+G207+I207+K207+M207+Q207+S207+U207+W207+Y207+O207</f>
        <v>3135</v>
      </c>
      <c r="AB207" s="10"/>
      <c r="AC207" s="9"/>
      <c r="AD207" s="10"/>
      <c r="AE207" s="9"/>
      <c r="AF207" s="10"/>
      <c r="AG207" s="9"/>
      <c r="AH207" s="10"/>
      <c r="AI207" s="9"/>
      <c r="AJ207" s="10"/>
      <c r="AK207" s="9"/>
      <c r="AL207" s="10"/>
      <c r="AM207" s="9"/>
      <c r="AN207" s="10"/>
      <c r="AO207" s="9"/>
      <c r="AP207" s="8">
        <f>Z207+AB207+AD207+AF207+AH207+AJ207+AL207+AN207</f>
        <v>3476</v>
      </c>
      <c r="AQ207" s="7">
        <f>AA207+AC207+AE207+AG207+AI207+AK207+AM207+AO207</f>
        <v>3135</v>
      </c>
      <c r="AR207" s="4" t="s">
        <v>151</v>
      </c>
    </row>
    <row r="208" spans="1:44" ht="27" x14ac:dyDescent="0.3">
      <c r="A208" s="12" t="s">
        <v>287</v>
      </c>
      <c r="B208" s="12" t="s">
        <v>292</v>
      </c>
      <c r="C208" s="13" t="s">
        <v>79</v>
      </c>
      <c r="D208" s="10">
        <v>7445</v>
      </c>
      <c r="E208" s="9">
        <v>7811</v>
      </c>
      <c r="F208" s="10"/>
      <c r="G208" s="9"/>
      <c r="H208" s="10"/>
      <c r="I208" s="9"/>
      <c r="J208" s="10"/>
      <c r="K208" s="9"/>
      <c r="L208" s="10"/>
      <c r="M208" s="9"/>
      <c r="N208" s="10"/>
      <c r="O208" s="9"/>
      <c r="P208" s="10"/>
      <c r="Q208" s="9"/>
      <c r="R208" s="10"/>
      <c r="S208" s="9"/>
      <c r="T208" s="10"/>
      <c r="U208" s="9"/>
      <c r="V208" s="10"/>
      <c r="W208" s="9"/>
      <c r="X208" s="10"/>
      <c r="Y208" s="9"/>
      <c r="Z208" s="8">
        <f>D208+F208+H208+J208+L208+P208+R208+T208+V208+X208+N208</f>
        <v>7445</v>
      </c>
      <c r="AA208" s="7">
        <f>E208+G208+I208+K208+M208+Q208+S208+U208+W208+Y208+O208</f>
        <v>7811</v>
      </c>
      <c r="AB208" s="10"/>
      <c r="AC208" s="9"/>
      <c r="AD208" s="10"/>
      <c r="AE208" s="9"/>
      <c r="AF208" s="10"/>
      <c r="AG208" s="9"/>
      <c r="AH208" s="10"/>
      <c r="AI208" s="9"/>
      <c r="AJ208" s="10"/>
      <c r="AK208" s="9"/>
      <c r="AL208" s="10"/>
      <c r="AM208" s="9"/>
      <c r="AN208" s="10"/>
      <c r="AO208" s="9"/>
      <c r="AP208" s="8">
        <f>Z208+AB208+AD208+AF208+AH208+AJ208+AL208+AN208</f>
        <v>7445</v>
      </c>
      <c r="AQ208" s="7">
        <f>AA208+AC208+AE208+AG208+AI208+AK208+AM208+AO208</f>
        <v>7811</v>
      </c>
      <c r="AR208" s="4" t="s">
        <v>151</v>
      </c>
    </row>
    <row r="209" spans="1:44" x14ac:dyDescent="0.3">
      <c r="A209" s="12" t="s">
        <v>287</v>
      </c>
      <c r="B209" s="12" t="s">
        <v>269</v>
      </c>
      <c r="C209" s="11" t="s">
        <v>265</v>
      </c>
      <c r="D209" s="10">
        <v>93008</v>
      </c>
      <c r="E209" s="9">
        <v>143177</v>
      </c>
      <c r="F209" s="10">
        <v>680</v>
      </c>
      <c r="G209" s="9">
        <v>660</v>
      </c>
      <c r="H209" s="10">
        <v>4800</v>
      </c>
      <c r="I209" s="9">
        <v>6485</v>
      </c>
      <c r="J209" s="10">
        <v>2285</v>
      </c>
      <c r="K209" s="9">
        <v>2500</v>
      </c>
      <c r="L209" s="10">
        <v>6200</v>
      </c>
      <c r="M209" s="9">
        <v>6250</v>
      </c>
      <c r="N209" s="10">
        <v>1080</v>
      </c>
      <c r="O209" s="9">
        <v>980</v>
      </c>
      <c r="P209" s="10">
        <v>3275</v>
      </c>
      <c r="Q209" s="9"/>
      <c r="R209" s="10">
        <v>1400</v>
      </c>
      <c r="S209" s="9">
        <v>1300</v>
      </c>
      <c r="T209" s="10">
        <v>32641</v>
      </c>
      <c r="U209" s="9">
        <v>33000</v>
      </c>
      <c r="V209" s="10"/>
      <c r="W209" s="9"/>
      <c r="X209" s="10"/>
      <c r="Y209" s="9"/>
      <c r="Z209" s="8">
        <f>D209+F209+H209+J209+L209+P209+R209+T209+V209+X209+N209</f>
        <v>145369</v>
      </c>
      <c r="AA209" s="7">
        <f>E209+G209+I209+K209+M209+Q209+S209+U209+W209+Y209+O209</f>
        <v>194352</v>
      </c>
      <c r="AB209" s="10">
        <v>30</v>
      </c>
      <c r="AC209" s="9">
        <v>30</v>
      </c>
      <c r="AD209" s="10">
        <v>5000</v>
      </c>
      <c r="AE209" s="9">
        <v>5000</v>
      </c>
      <c r="AF209" s="10">
        <v>17500</v>
      </c>
      <c r="AG209" s="9">
        <v>17400</v>
      </c>
      <c r="AH209" s="10"/>
      <c r="AI209" s="9"/>
      <c r="AJ209" s="10"/>
      <c r="AK209" s="9"/>
      <c r="AL209" s="10"/>
      <c r="AM209" s="9"/>
      <c r="AN209" s="10"/>
      <c r="AO209" s="9"/>
      <c r="AP209" s="8">
        <f>Z209+AB209+AD209+AF209+AH209+AJ209+AL209+AN209</f>
        <v>167899</v>
      </c>
      <c r="AQ209" s="7">
        <f>AA209+AC209+AE209+AG209+AI209+AK209+AM209+AO209</f>
        <v>216782</v>
      </c>
      <c r="AR209" s="4" t="s">
        <v>264</v>
      </c>
    </row>
    <row r="210" spans="1:44" ht="40.200000000000003" x14ac:dyDescent="0.3">
      <c r="A210" s="12" t="s">
        <v>287</v>
      </c>
      <c r="B210" s="12" t="s">
        <v>268</v>
      </c>
      <c r="C210" s="11" t="s">
        <v>265</v>
      </c>
      <c r="D210" s="10">
        <v>3943</v>
      </c>
      <c r="E210" s="9">
        <v>3943</v>
      </c>
      <c r="F210" s="10"/>
      <c r="G210" s="9"/>
      <c r="H210" s="10"/>
      <c r="I210" s="9"/>
      <c r="J210" s="10"/>
      <c r="K210" s="9"/>
      <c r="L210" s="10"/>
      <c r="M210" s="9"/>
      <c r="N210" s="10"/>
      <c r="O210" s="9"/>
      <c r="P210" s="10"/>
      <c r="Q210" s="9"/>
      <c r="R210" s="10"/>
      <c r="S210" s="9"/>
      <c r="T210" s="10"/>
      <c r="U210" s="9"/>
      <c r="V210" s="10"/>
      <c r="W210" s="9"/>
      <c r="X210" s="10"/>
      <c r="Y210" s="9"/>
      <c r="Z210" s="8">
        <f>D210+F210+H210+J210+L210+P210+R210+T210+V210+X210+N210</f>
        <v>3943</v>
      </c>
      <c r="AA210" s="7">
        <f>E210+G210+I210+K210+M210+Q210+S210+U210+W210+Y210+O210</f>
        <v>3943</v>
      </c>
      <c r="AB210" s="10"/>
      <c r="AC210" s="9"/>
      <c r="AD210" s="10"/>
      <c r="AE210" s="9"/>
      <c r="AF210" s="10"/>
      <c r="AG210" s="9"/>
      <c r="AH210" s="10"/>
      <c r="AI210" s="9"/>
      <c r="AJ210" s="10"/>
      <c r="AK210" s="9"/>
      <c r="AL210" s="10"/>
      <c r="AM210" s="9"/>
      <c r="AN210" s="10"/>
      <c r="AO210" s="9"/>
      <c r="AP210" s="8">
        <f>Z210+AB210+AD210+AF210+AH210+AJ210+AL210+AN210</f>
        <v>3943</v>
      </c>
      <c r="AQ210" s="7">
        <f>AA210+AC210+AE210+AG210+AI210+AK210+AM210+AO210</f>
        <v>3943</v>
      </c>
      <c r="AR210" s="4" t="s">
        <v>264</v>
      </c>
    </row>
    <row r="211" spans="1:44" ht="27" x14ac:dyDescent="0.3">
      <c r="A211" s="12" t="s">
        <v>287</v>
      </c>
      <c r="B211" s="12" t="s">
        <v>267</v>
      </c>
      <c r="C211" s="11" t="s">
        <v>265</v>
      </c>
      <c r="D211" s="10">
        <v>3340</v>
      </c>
      <c r="E211" s="9">
        <v>3340</v>
      </c>
      <c r="F211" s="10"/>
      <c r="G211" s="9"/>
      <c r="H211" s="10"/>
      <c r="I211" s="9"/>
      <c r="J211" s="10"/>
      <c r="K211" s="9"/>
      <c r="L211" s="10"/>
      <c r="M211" s="9"/>
      <c r="N211" s="10"/>
      <c r="O211" s="9"/>
      <c r="P211" s="10"/>
      <c r="Q211" s="9"/>
      <c r="R211" s="10"/>
      <c r="S211" s="9"/>
      <c r="T211" s="10"/>
      <c r="U211" s="9"/>
      <c r="V211" s="10"/>
      <c r="W211" s="9"/>
      <c r="X211" s="10"/>
      <c r="Y211" s="9"/>
      <c r="Z211" s="8">
        <f>D211+F211+H211+J211+L211+P211+R211+T211+V211+X211+N211</f>
        <v>3340</v>
      </c>
      <c r="AA211" s="7">
        <f>E211+G211+I211+K211+M211+Q211+S211+U211+W211+Y211+O211</f>
        <v>3340</v>
      </c>
      <c r="AB211" s="10"/>
      <c r="AC211" s="9"/>
      <c r="AD211" s="10"/>
      <c r="AE211" s="9"/>
      <c r="AF211" s="10"/>
      <c r="AG211" s="9"/>
      <c r="AH211" s="10"/>
      <c r="AI211" s="9"/>
      <c r="AJ211" s="10"/>
      <c r="AK211" s="9"/>
      <c r="AL211" s="10"/>
      <c r="AM211" s="9"/>
      <c r="AN211" s="10"/>
      <c r="AO211" s="9"/>
      <c r="AP211" s="8">
        <f>Z211+AB211+AD211+AF211+AH211+AJ211+AL211+AN211</f>
        <v>3340</v>
      </c>
      <c r="AQ211" s="7">
        <f>AA211+AC211+AE211+AG211+AI211+AK211+AM211+AO211</f>
        <v>3340</v>
      </c>
      <c r="AR211" s="4" t="s">
        <v>264</v>
      </c>
    </row>
    <row r="212" spans="1:44" x14ac:dyDescent="0.3">
      <c r="A212" s="12" t="s">
        <v>287</v>
      </c>
      <c r="B212" s="12" t="s">
        <v>192</v>
      </c>
      <c r="C212" s="11" t="s">
        <v>43</v>
      </c>
      <c r="D212" s="10">
        <v>1683</v>
      </c>
      <c r="E212" s="9">
        <v>6095</v>
      </c>
      <c r="F212" s="10"/>
      <c r="G212" s="9"/>
      <c r="H212" s="10"/>
      <c r="I212" s="9"/>
      <c r="J212" s="10"/>
      <c r="K212" s="9"/>
      <c r="L212" s="10"/>
      <c r="M212" s="9"/>
      <c r="N212" s="10"/>
      <c r="O212" s="9"/>
      <c r="P212" s="10"/>
      <c r="Q212" s="9"/>
      <c r="R212" s="10">
        <v>65</v>
      </c>
      <c r="S212" s="9">
        <v>65</v>
      </c>
      <c r="T212" s="10"/>
      <c r="U212" s="9"/>
      <c r="V212" s="10"/>
      <c r="W212" s="9"/>
      <c r="X212" s="10"/>
      <c r="Y212" s="9"/>
      <c r="Z212" s="8">
        <f>D212+F212+H212+J212+L212+P212+R212+T212+V212+X212+N212</f>
        <v>1748</v>
      </c>
      <c r="AA212" s="7">
        <f>E212+G212+I212+K212+M212+Q212+S212+U212+W212+Y212+O212</f>
        <v>6160</v>
      </c>
      <c r="AB212" s="10"/>
      <c r="AC212" s="9"/>
      <c r="AD212" s="10">
        <v>300</v>
      </c>
      <c r="AE212" s="9">
        <v>300</v>
      </c>
      <c r="AF212" s="10">
        <v>989</v>
      </c>
      <c r="AG212" s="9">
        <v>980</v>
      </c>
      <c r="AH212" s="10"/>
      <c r="AI212" s="9"/>
      <c r="AJ212" s="10"/>
      <c r="AK212" s="9"/>
      <c r="AL212" s="10"/>
      <c r="AM212" s="9"/>
      <c r="AN212" s="10"/>
      <c r="AO212" s="9"/>
      <c r="AP212" s="8">
        <f>Z212+AB212+AD212+AF212+AH212+AJ212+AL212+AN212</f>
        <v>3037</v>
      </c>
      <c r="AQ212" s="7">
        <f>AA212+AC212+AE212+AG212+AI212+AK212+AM212+AO212</f>
        <v>7440</v>
      </c>
      <c r="AR212" s="4" t="s">
        <v>42</v>
      </c>
    </row>
    <row r="213" spans="1:44" x14ac:dyDescent="0.3">
      <c r="A213" s="12" t="s">
        <v>287</v>
      </c>
      <c r="B213" s="12" t="s">
        <v>150</v>
      </c>
      <c r="C213" s="11" t="s">
        <v>85</v>
      </c>
      <c r="D213" s="10">
        <v>23974</v>
      </c>
      <c r="E213" s="9">
        <v>24115</v>
      </c>
      <c r="F213" s="10">
        <v>520</v>
      </c>
      <c r="G213" s="9">
        <v>1150</v>
      </c>
      <c r="H213" s="10"/>
      <c r="I213" s="9"/>
      <c r="J213" s="10">
        <v>330</v>
      </c>
      <c r="K213" s="9">
        <v>330</v>
      </c>
      <c r="L213" s="10">
        <v>3300</v>
      </c>
      <c r="M213" s="9">
        <v>3300</v>
      </c>
      <c r="N213" s="10">
        <v>480</v>
      </c>
      <c r="O213" s="9">
        <v>460</v>
      </c>
      <c r="P213" s="10">
        <v>5400</v>
      </c>
      <c r="Q213" s="9">
        <v>5400</v>
      </c>
      <c r="R213" s="10">
        <v>1250</v>
      </c>
      <c r="S213" s="9">
        <v>1200</v>
      </c>
      <c r="T213" s="10"/>
      <c r="U213" s="9"/>
      <c r="V213" s="10"/>
      <c r="W213" s="9"/>
      <c r="X213" s="10"/>
      <c r="Y213" s="9"/>
      <c r="Z213" s="8">
        <f>D213+F213+H213+J213+L213+P213+R213+T213+V213+X213+N213</f>
        <v>35254</v>
      </c>
      <c r="AA213" s="7">
        <f>E213+G213+I213+K213+M213+Q213+S213+U213+W213+Y213+O213</f>
        <v>35955</v>
      </c>
      <c r="AB213" s="10">
        <v>25</v>
      </c>
      <c r="AC213" s="9"/>
      <c r="AD213" s="10">
        <v>7800</v>
      </c>
      <c r="AE213" s="9">
        <v>7600</v>
      </c>
      <c r="AF213" s="10">
        <v>3300</v>
      </c>
      <c r="AG213" s="9">
        <v>3250</v>
      </c>
      <c r="AH213" s="10"/>
      <c r="AI213" s="9"/>
      <c r="AJ213" s="10"/>
      <c r="AK213" s="9"/>
      <c r="AL213" s="10"/>
      <c r="AM213" s="9"/>
      <c r="AN213" s="10"/>
      <c r="AO213" s="9"/>
      <c r="AP213" s="8">
        <f>Z213+AB213+AD213+AF213+AH213+AJ213+AL213+AN213</f>
        <v>46379</v>
      </c>
      <c r="AQ213" s="7">
        <f>AA213+AC213+AE213+AG213+AI213+AK213+AM213+AO213</f>
        <v>46805</v>
      </c>
      <c r="AR213" s="4" t="s">
        <v>93</v>
      </c>
    </row>
    <row r="214" spans="1:44" x14ac:dyDescent="0.3">
      <c r="A214" s="12" t="s">
        <v>287</v>
      </c>
      <c r="B214" s="12" t="s">
        <v>125</v>
      </c>
      <c r="C214" s="11" t="s">
        <v>75</v>
      </c>
      <c r="D214" s="10"/>
      <c r="E214" s="9"/>
      <c r="F214" s="10"/>
      <c r="G214" s="9"/>
      <c r="H214" s="10"/>
      <c r="I214" s="9"/>
      <c r="J214" s="10"/>
      <c r="K214" s="9"/>
      <c r="L214" s="10"/>
      <c r="M214" s="9"/>
      <c r="N214" s="10"/>
      <c r="O214" s="9"/>
      <c r="P214" s="10"/>
      <c r="Q214" s="9"/>
      <c r="R214" s="10">
        <v>4350</v>
      </c>
      <c r="S214" s="9">
        <v>3850</v>
      </c>
      <c r="T214" s="10"/>
      <c r="U214" s="9"/>
      <c r="V214" s="10">
        <v>45650</v>
      </c>
      <c r="W214" s="9">
        <v>44000</v>
      </c>
      <c r="X214" s="10"/>
      <c r="Y214" s="9"/>
      <c r="Z214" s="8">
        <f>D214+F214+H214+J214+L214+P214+R214+T214+V214+X214+N214</f>
        <v>50000</v>
      </c>
      <c r="AA214" s="7">
        <f>E214+G214+I214+K214+M214+Q214+S214+U214+W214+Y214+O214</f>
        <v>47850</v>
      </c>
      <c r="AB214" s="10"/>
      <c r="AC214" s="9"/>
      <c r="AD214" s="10"/>
      <c r="AE214" s="9"/>
      <c r="AF214" s="10"/>
      <c r="AG214" s="9"/>
      <c r="AH214" s="10"/>
      <c r="AI214" s="9"/>
      <c r="AJ214" s="10"/>
      <c r="AK214" s="9"/>
      <c r="AL214" s="10"/>
      <c r="AM214" s="9"/>
      <c r="AN214" s="10"/>
      <c r="AO214" s="9"/>
      <c r="AP214" s="8">
        <f>Z214+AB214+AD214+AF214+AH214+AJ214+AL214+AN214</f>
        <v>50000</v>
      </c>
      <c r="AQ214" s="7">
        <f>AA214+AC214+AE214+AG214+AI214+AK214+AM214+AO214</f>
        <v>47850</v>
      </c>
      <c r="AR214" s="4" t="s">
        <v>151</v>
      </c>
    </row>
    <row r="215" spans="1:44" x14ac:dyDescent="0.3">
      <c r="A215" s="12" t="s">
        <v>287</v>
      </c>
      <c r="B215" s="12" t="s">
        <v>276</v>
      </c>
      <c r="C215" s="13" t="s">
        <v>75</v>
      </c>
      <c r="D215" s="10">
        <v>42409</v>
      </c>
      <c r="E215" s="9">
        <v>45516</v>
      </c>
      <c r="F215" s="10"/>
      <c r="G215" s="9"/>
      <c r="H215" s="10"/>
      <c r="I215" s="9"/>
      <c r="J215" s="10"/>
      <c r="K215" s="9"/>
      <c r="L215" s="10"/>
      <c r="M215" s="9"/>
      <c r="N215" s="10"/>
      <c r="O215" s="9"/>
      <c r="P215" s="10"/>
      <c r="Q215" s="9"/>
      <c r="R215" s="10"/>
      <c r="S215" s="9"/>
      <c r="T215" s="10"/>
      <c r="U215" s="9"/>
      <c r="V215" s="10"/>
      <c r="W215" s="9"/>
      <c r="X215" s="10"/>
      <c r="Y215" s="9"/>
      <c r="Z215" s="8">
        <f>D215+F215+H215+J215+L215+P215+R215+T215+V215+X215+N215</f>
        <v>42409</v>
      </c>
      <c r="AA215" s="7">
        <f>E215+G215+I215+K215+M215+Q215+S215+U215+W215+Y215+O215</f>
        <v>45516</v>
      </c>
      <c r="AB215" s="10"/>
      <c r="AC215" s="9"/>
      <c r="AD215" s="10"/>
      <c r="AE215" s="9"/>
      <c r="AF215" s="10"/>
      <c r="AG215" s="9"/>
      <c r="AH215" s="10"/>
      <c r="AI215" s="9"/>
      <c r="AJ215" s="10"/>
      <c r="AK215" s="9"/>
      <c r="AL215" s="10"/>
      <c r="AM215" s="9"/>
      <c r="AN215" s="10"/>
      <c r="AO215" s="9"/>
      <c r="AP215" s="8">
        <f>Z215+AB215+AD215+AF215+AH215+AJ215+AL215+AN215</f>
        <v>42409</v>
      </c>
      <c r="AQ215" s="7">
        <f>AA215+AC215+AE215+AG215+AI215+AK215+AM215+AO215</f>
        <v>45516</v>
      </c>
      <c r="AR215" s="4" t="s">
        <v>200</v>
      </c>
    </row>
    <row r="216" spans="1:44" ht="27" x14ac:dyDescent="0.3">
      <c r="A216" s="12" t="s">
        <v>287</v>
      </c>
      <c r="B216" s="12" t="s">
        <v>291</v>
      </c>
      <c r="C216" s="13" t="s">
        <v>75</v>
      </c>
      <c r="D216" s="10">
        <v>3000</v>
      </c>
      <c r="E216" s="9">
        <v>2000</v>
      </c>
      <c r="F216" s="10"/>
      <c r="G216" s="9"/>
      <c r="H216" s="10"/>
      <c r="I216" s="9"/>
      <c r="J216" s="10"/>
      <c r="K216" s="9"/>
      <c r="L216" s="10"/>
      <c r="M216" s="9"/>
      <c r="N216" s="10"/>
      <c r="O216" s="9"/>
      <c r="P216" s="10"/>
      <c r="Q216" s="9"/>
      <c r="R216" s="10"/>
      <c r="S216" s="9"/>
      <c r="T216" s="10"/>
      <c r="U216" s="9"/>
      <c r="V216" s="10"/>
      <c r="W216" s="9"/>
      <c r="X216" s="10"/>
      <c r="Y216" s="9"/>
      <c r="Z216" s="8">
        <f>D216+F216+H216+J216+L216+P216+R216+T216+V216+X216+N216</f>
        <v>3000</v>
      </c>
      <c r="AA216" s="7">
        <f>E216+G216+I216+K216+M216+Q216+S216+U216+W216+Y216+O216</f>
        <v>2000</v>
      </c>
      <c r="AB216" s="10"/>
      <c r="AC216" s="9"/>
      <c r="AD216" s="10"/>
      <c r="AE216" s="9"/>
      <c r="AF216" s="10"/>
      <c r="AG216" s="9"/>
      <c r="AH216" s="10"/>
      <c r="AI216" s="9"/>
      <c r="AJ216" s="10"/>
      <c r="AK216" s="9"/>
      <c r="AL216" s="10"/>
      <c r="AM216" s="9"/>
      <c r="AN216" s="10"/>
      <c r="AO216" s="9"/>
      <c r="AP216" s="8">
        <f>Z216+AB216+AD216+AF216+AH216+AJ216+AL216+AN216</f>
        <v>3000</v>
      </c>
      <c r="AQ216" s="7">
        <f>AA216+AC216+AE216+AG216+AI216+AK216+AM216+AO216</f>
        <v>2000</v>
      </c>
      <c r="AR216" s="4" t="s">
        <v>200</v>
      </c>
    </row>
    <row r="217" spans="1:44" ht="27" x14ac:dyDescent="0.3">
      <c r="A217" s="12" t="s">
        <v>287</v>
      </c>
      <c r="B217" s="12" t="s">
        <v>290</v>
      </c>
      <c r="C217" s="11" t="s">
        <v>85</v>
      </c>
      <c r="D217" s="10"/>
      <c r="E217" s="9"/>
      <c r="F217" s="10"/>
      <c r="G217" s="9"/>
      <c r="H217" s="10"/>
      <c r="I217" s="9"/>
      <c r="J217" s="10"/>
      <c r="K217" s="9"/>
      <c r="L217" s="10"/>
      <c r="M217" s="9"/>
      <c r="N217" s="10"/>
      <c r="O217" s="9"/>
      <c r="P217" s="10"/>
      <c r="Q217" s="9"/>
      <c r="R217" s="10">
        <v>450</v>
      </c>
      <c r="S217" s="9">
        <v>290</v>
      </c>
      <c r="T217" s="10"/>
      <c r="U217" s="9"/>
      <c r="V217" s="10"/>
      <c r="W217" s="9"/>
      <c r="X217" s="10"/>
      <c r="Y217" s="9"/>
      <c r="Z217" s="8">
        <f>D217+F217+H217+J217+L217+P217+R217+T217+V217+X217+N217</f>
        <v>450</v>
      </c>
      <c r="AA217" s="7">
        <f>E217+G217+I217+K217+M217+Q217+S217+U217+W217+Y217+O217</f>
        <v>290</v>
      </c>
      <c r="AB217" s="10"/>
      <c r="AC217" s="9"/>
      <c r="AD217" s="10">
        <v>3000</v>
      </c>
      <c r="AE217" s="9">
        <v>6695</v>
      </c>
      <c r="AF217" s="10">
        <v>200</v>
      </c>
      <c r="AG217" s="9">
        <v>155</v>
      </c>
      <c r="AH217" s="10"/>
      <c r="AI217" s="9"/>
      <c r="AJ217" s="10"/>
      <c r="AK217" s="9"/>
      <c r="AL217" s="10"/>
      <c r="AM217" s="9"/>
      <c r="AN217" s="10"/>
      <c r="AO217" s="9"/>
      <c r="AP217" s="8">
        <f>Z217+AB217+AD217+AF217+AH217+AJ217+AL217+AN217</f>
        <v>3650</v>
      </c>
      <c r="AQ217" s="7">
        <f>AA217+AC217+AE217+AG217+AI217+AK217+AM217+AO217</f>
        <v>7140</v>
      </c>
      <c r="AR217" s="4" t="s">
        <v>93</v>
      </c>
    </row>
    <row r="218" spans="1:44" x14ac:dyDescent="0.3">
      <c r="A218" s="12" t="s">
        <v>287</v>
      </c>
      <c r="B218" s="12" t="s">
        <v>191</v>
      </c>
      <c r="C218" s="11" t="s">
        <v>79</v>
      </c>
      <c r="D218" s="10">
        <v>191120</v>
      </c>
      <c r="E218" s="9">
        <v>192688</v>
      </c>
      <c r="F218" s="10"/>
      <c r="G218" s="9"/>
      <c r="H218" s="10"/>
      <c r="I218" s="9"/>
      <c r="J218" s="10"/>
      <c r="K218" s="9"/>
      <c r="L218" s="10"/>
      <c r="M218" s="9"/>
      <c r="N218" s="10"/>
      <c r="O218" s="9"/>
      <c r="P218" s="10"/>
      <c r="Q218" s="9"/>
      <c r="R218" s="10"/>
      <c r="S218" s="9"/>
      <c r="T218" s="10"/>
      <c r="U218" s="9"/>
      <c r="V218" s="10"/>
      <c r="W218" s="9"/>
      <c r="X218" s="10"/>
      <c r="Y218" s="9"/>
      <c r="Z218" s="8">
        <f>D218+F218+H218+J218+L218+P218+R218+T218+V218+X218+N218</f>
        <v>191120</v>
      </c>
      <c r="AA218" s="7">
        <f>E218+G218+I218+K218+M218+Q218+S218+U218+W218+Y218+O218</f>
        <v>192688</v>
      </c>
      <c r="AB218" s="10"/>
      <c r="AC218" s="9"/>
      <c r="AD218" s="10"/>
      <c r="AE218" s="9"/>
      <c r="AF218" s="10"/>
      <c r="AG218" s="9"/>
      <c r="AH218" s="10"/>
      <c r="AI218" s="9"/>
      <c r="AJ218" s="10"/>
      <c r="AK218" s="9"/>
      <c r="AL218" s="10"/>
      <c r="AM218" s="9"/>
      <c r="AN218" s="10"/>
      <c r="AO218" s="9"/>
      <c r="AP218" s="8">
        <f>Z218+AB218+AD218+AF218+AH218+AJ218+AL218+AN218</f>
        <v>191120</v>
      </c>
      <c r="AQ218" s="7">
        <f>AA218+AC218+AE218+AG218+AI218+AK218+AM218+AO218</f>
        <v>192688</v>
      </c>
      <c r="AR218" s="4" t="s">
        <v>151</v>
      </c>
    </row>
    <row r="219" spans="1:44" ht="27" x14ac:dyDescent="0.3">
      <c r="A219" s="12" t="s">
        <v>287</v>
      </c>
      <c r="B219" s="12" t="s">
        <v>190</v>
      </c>
      <c r="C219" s="11" t="s">
        <v>152</v>
      </c>
      <c r="D219" s="10">
        <v>8152</v>
      </c>
      <c r="E219" s="9">
        <v>6997</v>
      </c>
      <c r="F219" s="10"/>
      <c r="G219" s="9"/>
      <c r="H219" s="10"/>
      <c r="I219" s="9"/>
      <c r="J219" s="10"/>
      <c r="K219" s="9"/>
      <c r="L219" s="10"/>
      <c r="M219" s="9"/>
      <c r="N219" s="10"/>
      <c r="O219" s="9"/>
      <c r="P219" s="10"/>
      <c r="Q219" s="9"/>
      <c r="R219" s="10"/>
      <c r="S219" s="9"/>
      <c r="T219" s="10"/>
      <c r="U219" s="9"/>
      <c r="V219" s="10"/>
      <c r="W219" s="9"/>
      <c r="X219" s="10"/>
      <c r="Y219" s="9"/>
      <c r="Z219" s="8">
        <f>D219+F219+H219+J219+L219+P219+R219+T219+V219+X219+N219</f>
        <v>8152</v>
      </c>
      <c r="AA219" s="7">
        <f>E219+G219+I219+K219+M219+Q219+S219+U219+W219+Y219+O219</f>
        <v>6997</v>
      </c>
      <c r="AB219" s="10"/>
      <c r="AC219" s="9"/>
      <c r="AD219" s="10"/>
      <c r="AE219" s="9"/>
      <c r="AF219" s="10"/>
      <c r="AG219" s="9"/>
      <c r="AH219" s="10"/>
      <c r="AI219" s="9"/>
      <c r="AJ219" s="10"/>
      <c r="AK219" s="9"/>
      <c r="AL219" s="10"/>
      <c r="AM219" s="9"/>
      <c r="AN219" s="10"/>
      <c r="AO219" s="9"/>
      <c r="AP219" s="8">
        <f>Z219+AB219+AD219+AF219+AH219+AJ219+AL219+AN219</f>
        <v>8152</v>
      </c>
      <c r="AQ219" s="7">
        <f>AA219+AC219+AE219+AG219+AI219+AK219+AM219+AO219</f>
        <v>6997</v>
      </c>
      <c r="AR219" s="4" t="s">
        <v>151</v>
      </c>
    </row>
    <row r="220" spans="1:44" ht="27" x14ac:dyDescent="0.3">
      <c r="A220" s="12" t="s">
        <v>287</v>
      </c>
      <c r="B220" s="12" t="s">
        <v>229</v>
      </c>
      <c r="C220" s="11" t="s">
        <v>152</v>
      </c>
      <c r="D220" s="10">
        <v>512</v>
      </c>
      <c r="E220" s="9">
        <v>1047</v>
      </c>
      <c r="F220" s="10"/>
      <c r="G220" s="9"/>
      <c r="H220" s="10"/>
      <c r="I220" s="9"/>
      <c r="J220" s="10"/>
      <c r="K220" s="9"/>
      <c r="L220" s="10"/>
      <c r="M220" s="9"/>
      <c r="N220" s="10"/>
      <c r="O220" s="9"/>
      <c r="P220" s="10"/>
      <c r="Q220" s="9"/>
      <c r="R220" s="10"/>
      <c r="S220" s="9"/>
      <c r="T220" s="10"/>
      <c r="U220" s="9"/>
      <c r="V220" s="10"/>
      <c r="W220" s="9"/>
      <c r="X220" s="10"/>
      <c r="Y220" s="9"/>
      <c r="Z220" s="8">
        <f>D220+F220+H220+J220+L220+P220+R220+T220+V220+X220+N220</f>
        <v>512</v>
      </c>
      <c r="AA220" s="7">
        <f>E220+G220+I220+K220+M220+Q220+S220+U220+W220+Y220+O220</f>
        <v>1047</v>
      </c>
      <c r="AB220" s="10"/>
      <c r="AC220" s="9"/>
      <c r="AD220" s="10"/>
      <c r="AE220" s="9"/>
      <c r="AF220" s="10"/>
      <c r="AG220" s="9"/>
      <c r="AH220" s="10"/>
      <c r="AI220" s="9"/>
      <c r="AJ220" s="10"/>
      <c r="AK220" s="9"/>
      <c r="AL220" s="10"/>
      <c r="AM220" s="9"/>
      <c r="AN220" s="10"/>
      <c r="AO220" s="9"/>
      <c r="AP220" s="8">
        <f>Z220+AB220+AD220+AF220+AH220+AJ220+AL220+AN220</f>
        <v>512</v>
      </c>
      <c r="AQ220" s="7">
        <f>AA220+AC220+AE220+AG220+AI220+AK220+AM220+AO220</f>
        <v>1047</v>
      </c>
      <c r="AR220" s="4" t="s">
        <v>151</v>
      </c>
    </row>
    <row r="221" spans="1:44" ht="27" x14ac:dyDescent="0.3">
      <c r="A221" s="12" t="s">
        <v>287</v>
      </c>
      <c r="B221" s="12" t="s">
        <v>189</v>
      </c>
      <c r="C221" s="11" t="s">
        <v>13</v>
      </c>
      <c r="D221" s="10">
        <v>24392</v>
      </c>
      <c r="E221" s="9">
        <v>26400</v>
      </c>
      <c r="F221" s="10"/>
      <c r="G221" s="9"/>
      <c r="H221" s="10"/>
      <c r="I221" s="9"/>
      <c r="J221" s="10"/>
      <c r="K221" s="9"/>
      <c r="L221" s="10"/>
      <c r="M221" s="9"/>
      <c r="N221" s="10"/>
      <c r="O221" s="9"/>
      <c r="P221" s="10"/>
      <c r="Q221" s="9"/>
      <c r="R221" s="10"/>
      <c r="S221" s="9"/>
      <c r="T221" s="10"/>
      <c r="U221" s="9"/>
      <c r="V221" s="10"/>
      <c r="W221" s="9"/>
      <c r="X221" s="10"/>
      <c r="Y221" s="9"/>
      <c r="Z221" s="8">
        <f>D221+F221+H221+J221+L221+P221+R221+T221+V221+X221+N221</f>
        <v>24392</v>
      </c>
      <c r="AA221" s="7">
        <f>E221+G221+I221+K221+M221+Q221+S221+U221+W221+Y221+O221</f>
        <v>26400</v>
      </c>
      <c r="AB221" s="10"/>
      <c r="AC221" s="9"/>
      <c r="AD221" s="10"/>
      <c r="AE221" s="9"/>
      <c r="AF221" s="10"/>
      <c r="AG221" s="9"/>
      <c r="AH221" s="10"/>
      <c r="AI221" s="9"/>
      <c r="AJ221" s="10"/>
      <c r="AK221" s="9"/>
      <c r="AL221" s="10"/>
      <c r="AM221" s="9"/>
      <c r="AN221" s="10"/>
      <c r="AO221" s="9"/>
      <c r="AP221" s="8">
        <f>Z221+AB221+AD221+AF221+AH221+AJ221+AL221+AN221</f>
        <v>24392</v>
      </c>
      <c r="AQ221" s="7">
        <f>AA221+AC221+AE221+AG221+AI221+AK221+AM221+AO221</f>
        <v>26400</v>
      </c>
      <c r="AR221" s="4" t="s">
        <v>151</v>
      </c>
    </row>
    <row r="222" spans="1:44" ht="28.8" x14ac:dyDescent="0.3">
      <c r="A222" s="12" t="s">
        <v>287</v>
      </c>
      <c r="B222" s="12" t="s">
        <v>50</v>
      </c>
      <c r="C222" s="11" t="s">
        <v>49</v>
      </c>
      <c r="D222" s="10"/>
      <c r="E222" s="9"/>
      <c r="F222" s="10"/>
      <c r="G222" s="9"/>
      <c r="H222" s="10"/>
      <c r="I222" s="9"/>
      <c r="J222" s="10"/>
      <c r="K222" s="9"/>
      <c r="L222" s="10"/>
      <c r="M222" s="9"/>
      <c r="N222" s="10"/>
      <c r="O222" s="9"/>
      <c r="P222" s="10"/>
      <c r="Q222" s="9"/>
      <c r="R222" s="10"/>
      <c r="S222" s="9"/>
      <c r="T222" s="10"/>
      <c r="U222" s="9"/>
      <c r="V222" s="10"/>
      <c r="W222" s="9"/>
      <c r="X222" s="10"/>
      <c r="Y222" s="9"/>
      <c r="Z222" s="8">
        <f>D222+F222+H222+J222+L222+P222+R222+T222+V222+X222+N222</f>
        <v>0</v>
      </c>
      <c r="AA222" s="7">
        <f>E222+G222+I222+K222+M222+Q222+S222+U222+W222+Y222+O222</f>
        <v>0</v>
      </c>
      <c r="AB222" s="10"/>
      <c r="AC222" s="9"/>
      <c r="AD222" s="10"/>
      <c r="AE222" s="9"/>
      <c r="AF222" s="10"/>
      <c r="AG222" s="9"/>
      <c r="AH222" s="10"/>
      <c r="AI222" s="9"/>
      <c r="AJ222" s="10"/>
      <c r="AK222" s="9"/>
      <c r="AL222" s="10">
        <v>10264</v>
      </c>
      <c r="AM222" s="9">
        <v>10264</v>
      </c>
      <c r="AN222" s="10"/>
      <c r="AO222" s="9"/>
      <c r="AP222" s="8">
        <f>Z222+AB222+AD222+AF222+AH222+AJ222+AL222+AN222</f>
        <v>10264</v>
      </c>
      <c r="AQ222" s="7">
        <f>AA222+AC222+AE222+AG222+AI222+AK222+AM222+AO222</f>
        <v>10264</v>
      </c>
      <c r="AR222" s="4" t="s">
        <v>48</v>
      </c>
    </row>
    <row r="223" spans="1:44" x14ac:dyDescent="0.3">
      <c r="A223" s="12" t="s">
        <v>287</v>
      </c>
      <c r="B223" s="12" t="s">
        <v>7</v>
      </c>
      <c r="C223" s="11"/>
      <c r="D223" s="10">
        <v>10605</v>
      </c>
      <c r="E223" s="9">
        <v>12016</v>
      </c>
      <c r="F223" s="10"/>
      <c r="G223" s="9"/>
      <c r="H223" s="10"/>
      <c r="I223" s="9"/>
      <c r="J223" s="10"/>
      <c r="K223" s="9"/>
      <c r="L223" s="10"/>
      <c r="M223" s="9"/>
      <c r="N223" s="10"/>
      <c r="O223" s="9"/>
      <c r="P223" s="10"/>
      <c r="Q223" s="9"/>
      <c r="R223" s="10"/>
      <c r="S223" s="9"/>
      <c r="T223" s="10"/>
      <c r="U223" s="9"/>
      <c r="V223" s="10"/>
      <c r="W223" s="9"/>
      <c r="X223" s="10"/>
      <c r="Y223" s="9"/>
      <c r="Z223" s="8">
        <f>D223+F223+H223+J223+L223+P223+R223+T223+V223+X223+N223</f>
        <v>10605</v>
      </c>
      <c r="AA223" s="7">
        <f>E223+G223+I223+K223+M223+Q223+S223+U223+W223+Y223+O223</f>
        <v>12016</v>
      </c>
      <c r="AB223" s="10"/>
      <c r="AC223" s="9"/>
      <c r="AD223" s="10"/>
      <c r="AE223" s="9"/>
      <c r="AF223" s="10"/>
      <c r="AG223" s="9"/>
      <c r="AH223" s="10"/>
      <c r="AI223" s="9"/>
      <c r="AJ223" s="10"/>
      <c r="AK223" s="9"/>
      <c r="AL223" s="10"/>
      <c r="AM223" s="9"/>
      <c r="AN223" s="10"/>
      <c r="AO223" s="9"/>
      <c r="AP223" s="8">
        <f>Z223+AB223+AD223+AF223+AH223+AJ223+AL223+AN223</f>
        <v>10605</v>
      </c>
      <c r="AQ223" s="7">
        <f>AA223+AC223+AE223+AG223+AI223+AK223+AM223+AO223</f>
        <v>12016</v>
      </c>
      <c r="AR223" s="4" t="s">
        <v>110</v>
      </c>
    </row>
    <row r="224" spans="1:44" x14ac:dyDescent="0.3">
      <c r="A224" s="12" t="s">
        <v>287</v>
      </c>
      <c r="B224" s="12" t="s">
        <v>4</v>
      </c>
      <c r="C224" s="11"/>
      <c r="D224" s="10">
        <v>9817</v>
      </c>
      <c r="E224" s="9">
        <v>11145</v>
      </c>
      <c r="F224" s="10"/>
      <c r="G224" s="9"/>
      <c r="H224" s="10"/>
      <c r="I224" s="9"/>
      <c r="J224" s="10"/>
      <c r="K224" s="9"/>
      <c r="L224" s="10"/>
      <c r="M224" s="9"/>
      <c r="N224" s="10"/>
      <c r="O224" s="9"/>
      <c r="P224" s="10"/>
      <c r="Q224" s="9"/>
      <c r="R224" s="10"/>
      <c r="S224" s="9"/>
      <c r="T224" s="10"/>
      <c r="U224" s="9"/>
      <c r="V224" s="10"/>
      <c r="W224" s="9"/>
      <c r="X224" s="10"/>
      <c r="Y224" s="9"/>
      <c r="Z224" s="8">
        <f>D224+F224+H224+J224+L224+P224+R224+T224+V224+X224+N224</f>
        <v>9817</v>
      </c>
      <c r="AA224" s="7">
        <f>E224+G224+I224+K224+M224+Q224+S224+U224+W224+Y224+O224</f>
        <v>11145</v>
      </c>
      <c r="AB224" s="10"/>
      <c r="AC224" s="9"/>
      <c r="AD224" s="10"/>
      <c r="AE224" s="9"/>
      <c r="AF224" s="10"/>
      <c r="AG224" s="9"/>
      <c r="AH224" s="10"/>
      <c r="AI224" s="9"/>
      <c r="AJ224" s="10"/>
      <c r="AK224" s="9"/>
      <c r="AL224" s="10"/>
      <c r="AM224" s="9"/>
      <c r="AN224" s="10"/>
      <c r="AO224" s="9"/>
      <c r="AP224" s="8">
        <f>Z224+AB224+AD224+AF224+AH224+AJ224+AL224+AN224</f>
        <v>9817</v>
      </c>
      <c r="AQ224" s="7">
        <f>AA224+AC224+AE224+AG224+AI224+AK224+AM224+AO224</f>
        <v>11145</v>
      </c>
      <c r="AR224" s="4" t="s">
        <v>110</v>
      </c>
    </row>
    <row r="225" spans="1:44" ht="28.8" x14ac:dyDescent="0.3">
      <c r="A225" s="12" t="s">
        <v>287</v>
      </c>
      <c r="B225" s="12" t="s">
        <v>289</v>
      </c>
      <c r="C225" s="11" t="s">
        <v>51</v>
      </c>
      <c r="D225" s="10"/>
      <c r="E225" s="9"/>
      <c r="F225" s="10"/>
      <c r="G225" s="9"/>
      <c r="H225" s="10"/>
      <c r="I225" s="9"/>
      <c r="J225" s="10"/>
      <c r="K225" s="9"/>
      <c r="L225" s="10"/>
      <c r="M225" s="9"/>
      <c r="N225" s="10"/>
      <c r="O225" s="9"/>
      <c r="P225" s="10"/>
      <c r="Q225" s="9"/>
      <c r="R225" s="10">
        <v>180</v>
      </c>
      <c r="S225" s="9">
        <v>180</v>
      </c>
      <c r="T225" s="10"/>
      <c r="U225" s="9"/>
      <c r="V225" s="10"/>
      <c r="W225" s="9"/>
      <c r="X225" s="10"/>
      <c r="Y225" s="9"/>
      <c r="Z225" s="8">
        <f>D225+F225+H225+J225+L225+P225+R225+T225+V225+X225+N225</f>
        <v>180</v>
      </c>
      <c r="AA225" s="7">
        <f>E225+G225+I225+K225+M225+Q225+S225+U225+W225+Y225+O225</f>
        <v>180</v>
      </c>
      <c r="AB225" s="10"/>
      <c r="AC225" s="9"/>
      <c r="AD225" s="10"/>
      <c r="AE225" s="9"/>
      <c r="AF225" s="10"/>
      <c r="AG225" s="9"/>
      <c r="AH225" s="10"/>
      <c r="AI225" s="9"/>
      <c r="AJ225" s="10"/>
      <c r="AK225" s="9"/>
      <c r="AL225" s="10"/>
      <c r="AM225" s="9"/>
      <c r="AN225" s="10"/>
      <c r="AO225" s="9"/>
      <c r="AP225" s="8">
        <f>Z225+AB225+AD225+AF225+AH225+AJ225+AL225+AN225</f>
        <v>180</v>
      </c>
      <c r="AQ225" s="7">
        <f>AA225+AC225+AE225+AG225+AI225+AK225+AM225+AO225</f>
        <v>180</v>
      </c>
      <c r="AR225" s="4" t="s">
        <v>48</v>
      </c>
    </row>
    <row r="226" spans="1:44" x14ac:dyDescent="0.3">
      <c r="A226" s="12" t="s">
        <v>287</v>
      </c>
      <c r="B226" s="12" t="s">
        <v>193</v>
      </c>
      <c r="C226" s="11" t="s">
        <v>79</v>
      </c>
      <c r="D226" s="10"/>
      <c r="E226" s="9"/>
      <c r="F226" s="10"/>
      <c r="G226" s="9"/>
      <c r="H226" s="10"/>
      <c r="I226" s="9"/>
      <c r="J226" s="10"/>
      <c r="K226" s="9"/>
      <c r="L226" s="10"/>
      <c r="M226" s="9"/>
      <c r="N226" s="10"/>
      <c r="O226" s="9"/>
      <c r="P226" s="10"/>
      <c r="Q226" s="9"/>
      <c r="R226" s="10"/>
      <c r="S226" s="9"/>
      <c r="T226" s="10">
        <v>2400</v>
      </c>
      <c r="U226" s="9">
        <v>2300</v>
      </c>
      <c r="V226" s="10"/>
      <c r="W226" s="9"/>
      <c r="X226" s="10"/>
      <c r="Y226" s="9"/>
      <c r="Z226" s="8">
        <f>D226+F226+H226+J226+L226+P226+R226+T226+V226+X226+N226</f>
        <v>2400</v>
      </c>
      <c r="AA226" s="7">
        <f>E226+G226+I226+K226+M226+Q226+S226+U226+W226+Y226+O226</f>
        <v>2300</v>
      </c>
      <c r="AB226" s="10"/>
      <c r="AC226" s="9"/>
      <c r="AD226" s="10"/>
      <c r="AE226" s="9"/>
      <c r="AF226" s="10"/>
      <c r="AG226" s="9"/>
      <c r="AH226" s="10"/>
      <c r="AI226" s="9"/>
      <c r="AJ226" s="10"/>
      <c r="AK226" s="9"/>
      <c r="AL226" s="10"/>
      <c r="AM226" s="9"/>
      <c r="AN226" s="10"/>
      <c r="AO226" s="9"/>
      <c r="AP226" s="8">
        <f>Z226+AB226+AD226+AF226+AH226+AJ226+AL226+AN226</f>
        <v>2400</v>
      </c>
      <c r="AQ226" s="7">
        <f>AA226+AC226+AE226+AG226+AI226+AK226+AM226+AO226</f>
        <v>2300</v>
      </c>
      <c r="AR226" s="4" t="s">
        <v>110</v>
      </c>
    </row>
    <row r="227" spans="1:44" x14ac:dyDescent="0.3">
      <c r="A227" s="12" t="s">
        <v>287</v>
      </c>
      <c r="B227" s="12" t="s">
        <v>288</v>
      </c>
      <c r="C227" s="11" t="s">
        <v>33</v>
      </c>
      <c r="D227" s="10"/>
      <c r="E227" s="9"/>
      <c r="F227" s="10"/>
      <c r="G227" s="9"/>
      <c r="H227" s="10"/>
      <c r="I227" s="9"/>
      <c r="J227" s="10"/>
      <c r="K227" s="9"/>
      <c r="L227" s="10"/>
      <c r="M227" s="9"/>
      <c r="N227" s="10"/>
      <c r="O227" s="9"/>
      <c r="P227" s="10"/>
      <c r="Q227" s="9"/>
      <c r="R227" s="10"/>
      <c r="S227" s="9"/>
      <c r="T227" s="10"/>
      <c r="U227" s="9"/>
      <c r="V227" s="10"/>
      <c r="W227" s="9"/>
      <c r="X227" s="10"/>
      <c r="Y227" s="9"/>
      <c r="Z227" s="8">
        <f>D227+F227+H227+J227+L227+P227+R227+T227+V227+X227+N227</f>
        <v>0</v>
      </c>
      <c r="AA227" s="7">
        <f>E227+G227+I227+K227+M227+Q227+S227+U227+W227+Y227+O227</f>
        <v>0</v>
      </c>
      <c r="AB227" s="10"/>
      <c r="AC227" s="9"/>
      <c r="AD227" s="10">
        <v>65</v>
      </c>
      <c r="AE227" s="9">
        <v>65</v>
      </c>
      <c r="AF227" s="10">
        <v>615</v>
      </c>
      <c r="AG227" s="9">
        <v>605</v>
      </c>
      <c r="AH227" s="10"/>
      <c r="AI227" s="9"/>
      <c r="AJ227" s="10"/>
      <c r="AK227" s="9"/>
      <c r="AL227" s="10"/>
      <c r="AM227" s="9"/>
      <c r="AN227" s="10"/>
      <c r="AO227" s="9"/>
      <c r="AP227" s="8">
        <f>Z227+AB227+AD227+AF227+AH227+AJ227+AL227+AN227</f>
        <v>680</v>
      </c>
      <c r="AQ227" s="7">
        <f>AA227+AC227+AE227+AG227+AI227+AK227+AM227+AO227</f>
        <v>670</v>
      </c>
      <c r="AR227" s="4" t="s">
        <v>110</v>
      </c>
    </row>
    <row r="228" spans="1:44" ht="53.4" x14ac:dyDescent="0.3">
      <c r="A228" s="12" t="s">
        <v>287</v>
      </c>
      <c r="B228" s="12" t="s">
        <v>286</v>
      </c>
      <c r="C228" s="11" t="s">
        <v>8</v>
      </c>
      <c r="D228" s="10"/>
      <c r="E228" s="9"/>
      <c r="F228" s="10"/>
      <c r="G228" s="9"/>
      <c r="H228" s="10"/>
      <c r="I228" s="9"/>
      <c r="J228" s="10"/>
      <c r="K228" s="9"/>
      <c r="L228" s="10"/>
      <c r="M228" s="9"/>
      <c r="N228" s="10"/>
      <c r="O228" s="9"/>
      <c r="P228" s="10"/>
      <c r="Q228" s="9"/>
      <c r="R228" s="10"/>
      <c r="S228" s="9"/>
      <c r="T228" s="10"/>
      <c r="U228" s="9"/>
      <c r="V228" s="10"/>
      <c r="W228" s="9"/>
      <c r="X228" s="10"/>
      <c r="Y228" s="9"/>
      <c r="Z228" s="8">
        <f>D228+F228+H228+J228+L228+P228+R228+T228+V228+X228+N228</f>
        <v>0</v>
      </c>
      <c r="AA228" s="7">
        <f>E228+G228+I228+K228+M228+Q228+S228+U228+W228+Y228+O228</f>
        <v>0</v>
      </c>
      <c r="AB228" s="10"/>
      <c r="AC228" s="9"/>
      <c r="AD228" s="10">
        <v>4000</v>
      </c>
      <c r="AE228" s="9">
        <v>3950</v>
      </c>
      <c r="AF228" s="10"/>
      <c r="AG228" s="9"/>
      <c r="AH228" s="10"/>
      <c r="AI228" s="9"/>
      <c r="AJ228" s="10"/>
      <c r="AK228" s="9"/>
      <c r="AL228" s="10"/>
      <c r="AM228" s="9"/>
      <c r="AN228" s="10"/>
      <c r="AO228" s="9"/>
      <c r="AP228" s="8">
        <f>Z228+AB228+AD228+AF228+AH228+AJ228+AL228+AN228</f>
        <v>4000</v>
      </c>
      <c r="AQ228" s="7">
        <f>AA228+AC228+AE228+AG228+AI228+AK228+AM228+AO228</f>
        <v>3950</v>
      </c>
      <c r="AR228" s="4" t="s">
        <v>129</v>
      </c>
    </row>
    <row r="229" spans="1:44" x14ac:dyDescent="0.3">
      <c r="A229" s="6" t="s">
        <v>285</v>
      </c>
      <c r="B229" s="6" t="s">
        <v>1</v>
      </c>
      <c r="C229" s="23"/>
      <c r="D229" s="22">
        <f>SUM(D194:D228)</f>
        <v>768799</v>
      </c>
      <c r="E229" s="26">
        <f>SUM(E194:E228)</f>
        <v>838407</v>
      </c>
      <c r="F229" s="22">
        <f>SUM(F194:F228)</f>
        <v>4130</v>
      </c>
      <c r="G229" s="22">
        <f>SUM(G194:G228)</f>
        <v>5093</v>
      </c>
      <c r="H229" s="22">
        <f>SUM(H194:H228)</f>
        <v>30570</v>
      </c>
      <c r="I229" s="22">
        <f>SUM(I194:I228)</f>
        <v>60927</v>
      </c>
      <c r="J229" s="22">
        <f>SUM(J194:J228)</f>
        <v>8282</v>
      </c>
      <c r="K229" s="22">
        <f>SUM(K194:K228)</f>
        <v>8985</v>
      </c>
      <c r="L229" s="22">
        <f>SUM(L194:L228)</f>
        <v>30130</v>
      </c>
      <c r="M229" s="22">
        <f>SUM(M194:M228)</f>
        <v>28110</v>
      </c>
      <c r="N229" s="22">
        <f>SUM(N194:N228)</f>
        <v>5170</v>
      </c>
      <c r="O229" s="22">
        <f>SUM(O194:O228)</f>
        <v>5585</v>
      </c>
      <c r="P229" s="22">
        <f>SUM(P194:P228)</f>
        <v>29850</v>
      </c>
      <c r="Q229" s="22">
        <f>SUM(Q194:Q228)</f>
        <v>5800</v>
      </c>
      <c r="R229" s="22">
        <f>SUM(R194:R228)</f>
        <v>15410</v>
      </c>
      <c r="S229" s="22">
        <f>SUM(S194:S228)</f>
        <v>14575</v>
      </c>
      <c r="T229" s="22">
        <f>SUM(T194:T228)</f>
        <v>57906</v>
      </c>
      <c r="U229" s="22">
        <f>SUM(U194:U228)</f>
        <v>57545</v>
      </c>
      <c r="V229" s="22">
        <f>SUM(V194:V228)</f>
        <v>45650</v>
      </c>
      <c r="W229" s="22">
        <f>SUM(W194:W228)</f>
        <v>44000</v>
      </c>
      <c r="X229" s="22">
        <f>SUM(X194:X228)</f>
        <v>0</v>
      </c>
      <c r="Y229" s="22">
        <f>SUM(Y194:Y228)</f>
        <v>0</v>
      </c>
      <c r="Z229" s="22">
        <f>SUM(Z194:Z228)</f>
        <v>995897</v>
      </c>
      <c r="AA229" s="22">
        <f>SUM(AA194:AA228)</f>
        <v>1069027</v>
      </c>
      <c r="AB229" s="22">
        <f>SUM(AB194:AB228)</f>
        <v>260</v>
      </c>
      <c r="AC229" s="22">
        <f>SUM(AC194:AC228)</f>
        <v>235</v>
      </c>
      <c r="AD229" s="22">
        <f>SUM(AD194:AD228)</f>
        <v>92207</v>
      </c>
      <c r="AE229" s="22">
        <f>SUM(AE194:AE228)</f>
        <v>103234</v>
      </c>
      <c r="AF229" s="22">
        <f>SUM(AF194:AF228)</f>
        <v>72034</v>
      </c>
      <c r="AG229" s="22">
        <f>SUM(AG194:AG228)</f>
        <v>61170</v>
      </c>
      <c r="AH229" s="22">
        <f>SUM(AH194:AH228)</f>
        <v>2514</v>
      </c>
      <c r="AI229" s="22">
        <f>SUM(AI194:AI228)</f>
        <v>2455</v>
      </c>
      <c r="AJ229" s="22">
        <f>SUM(AJ194:AJ228)</f>
        <v>0</v>
      </c>
      <c r="AK229" s="22">
        <f>SUM(AK194:AK228)</f>
        <v>0</v>
      </c>
      <c r="AL229" s="22">
        <f>SUM(AL194:AL228)</f>
        <v>10264</v>
      </c>
      <c r="AM229" s="22">
        <f>SUM(AM194:AM228)</f>
        <v>10264</v>
      </c>
      <c r="AN229" s="22">
        <f>SUM(AN194:AN228)</f>
        <v>180</v>
      </c>
      <c r="AO229" s="22">
        <f>SUM(AO194:AO228)</f>
        <v>0</v>
      </c>
      <c r="AP229" s="22">
        <f>SUM(AP194:AP228)</f>
        <v>1173356</v>
      </c>
      <c r="AQ229" s="22">
        <f>SUM(AQ194:AQ228)</f>
        <v>1246385</v>
      </c>
      <c r="AR229" s="4"/>
    </row>
    <row r="230" spans="1:44" x14ac:dyDescent="0.3">
      <c r="A230" s="12" t="s">
        <v>273</v>
      </c>
      <c r="B230" s="32" t="s">
        <v>226</v>
      </c>
      <c r="C230" s="11" t="s">
        <v>24</v>
      </c>
      <c r="D230" s="10">
        <v>53867</v>
      </c>
      <c r="E230" s="9">
        <v>49520</v>
      </c>
      <c r="F230" s="10">
        <v>1240</v>
      </c>
      <c r="G230" s="9">
        <v>1100</v>
      </c>
      <c r="H230" s="10"/>
      <c r="I230" s="9"/>
      <c r="J230" s="10">
        <v>150</v>
      </c>
      <c r="K230" s="9">
        <v>130</v>
      </c>
      <c r="L230" s="10">
        <v>6400</v>
      </c>
      <c r="M230" s="9">
        <v>6400</v>
      </c>
      <c r="N230" s="10">
        <v>150</v>
      </c>
      <c r="O230" s="9">
        <v>160</v>
      </c>
      <c r="P230" s="10"/>
      <c r="Q230" s="9"/>
      <c r="R230" s="10">
        <v>2600</v>
      </c>
      <c r="S230" s="9">
        <v>2600</v>
      </c>
      <c r="T230" s="10"/>
      <c r="U230" s="9"/>
      <c r="V230" s="10"/>
      <c r="W230" s="9"/>
      <c r="X230" s="10"/>
      <c r="Y230" s="9"/>
      <c r="Z230" s="8">
        <f>D230+F230+H230+J230+L230+P230+R230+T230+V230+X230+N230</f>
        <v>64407</v>
      </c>
      <c r="AA230" s="7">
        <f>E230+G230+I230+K230+M230+Q230+S230+U230+W230+Y230+O230</f>
        <v>59910</v>
      </c>
      <c r="AB230" s="10">
        <v>40</v>
      </c>
      <c r="AC230" s="9"/>
      <c r="AD230" s="10">
        <v>7575</v>
      </c>
      <c r="AE230" s="9">
        <v>4570</v>
      </c>
      <c r="AF230" s="10">
        <v>2530</v>
      </c>
      <c r="AG230" s="9">
        <v>1550</v>
      </c>
      <c r="AH230" s="10"/>
      <c r="AI230" s="9"/>
      <c r="AJ230" s="10"/>
      <c r="AK230" s="9"/>
      <c r="AL230" s="10"/>
      <c r="AM230" s="9"/>
      <c r="AN230" s="10"/>
      <c r="AO230" s="9"/>
      <c r="AP230" s="8">
        <f>Z230+AB230+AD230+AF230+AH230+AJ230+AL230+AN230</f>
        <v>74552</v>
      </c>
      <c r="AQ230" s="7">
        <f>AA230+AC230+AE230+AG230+AI230+AK230+AM230+AO230</f>
        <v>66030</v>
      </c>
      <c r="AR230" s="4" t="s">
        <v>110</v>
      </c>
    </row>
    <row r="231" spans="1:44" x14ac:dyDescent="0.3">
      <c r="A231" s="12" t="s">
        <v>273</v>
      </c>
      <c r="B231" s="32" t="s">
        <v>104</v>
      </c>
      <c r="C231" s="11" t="s">
        <v>103</v>
      </c>
      <c r="D231" s="10"/>
      <c r="E231" s="9"/>
      <c r="F231" s="10"/>
      <c r="G231" s="9"/>
      <c r="H231" s="10"/>
      <c r="I231" s="9"/>
      <c r="J231" s="10"/>
      <c r="K231" s="9"/>
      <c r="L231" s="10"/>
      <c r="M231" s="9"/>
      <c r="N231" s="10"/>
      <c r="O231" s="9"/>
      <c r="P231" s="10"/>
      <c r="Q231" s="9"/>
      <c r="R231" s="10">
        <v>550</v>
      </c>
      <c r="S231" s="9">
        <v>500</v>
      </c>
      <c r="T231" s="10"/>
      <c r="U231" s="9"/>
      <c r="V231" s="10"/>
      <c r="W231" s="9"/>
      <c r="X231" s="10"/>
      <c r="Y231" s="9"/>
      <c r="Z231" s="8">
        <f>D231+F231+H231+J231+L231+P231+R231+T231+V231+X231+N231</f>
        <v>550</v>
      </c>
      <c r="AA231" s="7">
        <f>E231+G231+I231+K231+M231+Q231+S231+U231+W231+Y231+O231</f>
        <v>500</v>
      </c>
      <c r="AB231" s="10"/>
      <c r="AC231" s="9"/>
      <c r="AD231" s="10">
        <v>30</v>
      </c>
      <c r="AE231" s="9"/>
      <c r="AF231" s="10">
        <v>120</v>
      </c>
      <c r="AG231" s="9">
        <v>100</v>
      </c>
      <c r="AH231" s="10"/>
      <c r="AI231" s="9"/>
      <c r="AJ231" s="10"/>
      <c r="AK231" s="9"/>
      <c r="AL231" s="10"/>
      <c r="AM231" s="9"/>
      <c r="AN231" s="10"/>
      <c r="AO231" s="9"/>
      <c r="AP231" s="8">
        <f>Z231+AB231+AD231+AF231+AH231+AJ231+AL231+AN231</f>
        <v>700</v>
      </c>
      <c r="AQ231" s="7">
        <f>AA231+AC231+AE231+AG231+AI231+AK231+AM231+AO231</f>
        <v>600</v>
      </c>
      <c r="AR231" s="4" t="s">
        <v>110</v>
      </c>
    </row>
    <row r="232" spans="1:44" x14ac:dyDescent="0.3">
      <c r="A232" s="32" t="s">
        <v>273</v>
      </c>
      <c r="B232" s="32" t="s">
        <v>137</v>
      </c>
      <c r="C232" s="11" t="s">
        <v>8</v>
      </c>
      <c r="D232" s="10">
        <v>108107</v>
      </c>
      <c r="E232" s="9">
        <v>120589</v>
      </c>
      <c r="F232" s="10">
        <v>180</v>
      </c>
      <c r="G232" s="9">
        <v>250</v>
      </c>
      <c r="H232" s="10"/>
      <c r="I232" s="9"/>
      <c r="J232" s="10">
        <v>50</v>
      </c>
      <c r="K232" s="9">
        <v>300</v>
      </c>
      <c r="L232" s="10">
        <v>800</v>
      </c>
      <c r="M232" s="9">
        <v>1500</v>
      </c>
      <c r="N232" s="10">
        <v>400</v>
      </c>
      <c r="O232" s="9">
        <v>500</v>
      </c>
      <c r="P232" s="10">
        <v>200</v>
      </c>
      <c r="Q232" s="9">
        <v>200</v>
      </c>
      <c r="R232" s="10">
        <v>6800</v>
      </c>
      <c r="S232" s="9">
        <v>6800</v>
      </c>
      <c r="T232" s="10"/>
      <c r="U232" s="9"/>
      <c r="V232" s="10"/>
      <c r="W232" s="9"/>
      <c r="X232" s="10"/>
      <c r="Y232" s="9"/>
      <c r="Z232" s="8">
        <f>D232+F232+H232+J232+L232+P232+R232+T232+V232+X232+N232</f>
        <v>116537</v>
      </c>
      <c r="AA232" s="7">
        <f>E232+G232+I232+K232+M232+Q232+S232+U232+W232+Y232+O232</f>
        <v>130139</v>
      </c>
      <c r="AB232" s="10">
        <v>40</v>
      </c>
      <c r="AC232" s="9"/>
      <c r="AD232" s="10">
        <v>10350</v>
      </c>
      <c r="AE232" s="9">
        <v>16280</v>
      </c>
      <c r="AF232" s="10">
        <v>9005</v>
      </c>
      <c r="AG232" s="9">
        <v>8805</v>
      </c>
      <c r="AH232" s="10"/>
      <c r="AI232" s="9"/>
      <c r="AJ232" s="10"/>
      <c r="AK232" s="9"/>
      <c r="AL232" s="10"/>
      <c r="AM232" s="9"/>
      <c r="AN232" s="10"/>
      <c r="AO232" s="9"/>
      <c r="AP232" s="8">
        <f>Z232+AB232+AD232+AF232+AH232+AJ232+AL232+AN232</f>
        <v>135932</v>
      </c>
      <c r="AQ232" s="7">
        <f>AA232+AC232+AE232+AG232+AI232+AK232+AM232+AO232</f>
        <v>155224</v>
      </c>
      <c r="AR232" s="4" t="s">
        <v>200</v>
      </c>
    </row>
    <row r="233" spans="1:44" ht="27" x14ac:dyDescent="0.3">
      <c r="A233" s="32" t="s">
        <v>273</v>
      </c>
      <c r="B233" s="32" t="s">
        <v>133</v>
      </c>
      <c r="C233" s="11" t="s">
        <v>8</v>
      </c>
      <c r="D233" s="10"/>
      <c r="E233" s="9"/>
      <c r="F233" s="10"/>
      <c r="G233" s="9"/>
      <c r="H233" s="10"/>
      <c r="I233" s="9"/>
      <c r="J233" s="10"/>
      <c r="K233" s="9"/>
      <c r="L233" s="10"/>
      <c r="M233" s="9"/>
      <c r="N233" s="10"/>
      <c r="O233" s="9"/>
      <c r="P233" s="10"/>
      <c r="Q233" s="9"/>
      <c r="R233" s="10">
        <v>5500</v>
      </c>
      <c r="S233" s="9">
        <v>5500</v>
      </c>
      <c r="T233" s="10"/>
      <c r="U233" s="9"/>
      <c r="V233" s="10"/>
      <c r="W233" s="9"/>
      <c r="X233" s="10"/>
      <c r="Y233" s="9"/>
      <c r="Z233" s="8">
        <f>D233+F233+H233+J233+L233+P233+R233+T233+V233+X233+N233</f>
        <v>5500</v>
      </c>
      <c r="AA233" s="7">
        <f>E233+G233+I233+K233+M233+Q233+S233+U233+W233+Y233+O233</f>
        <v>5500</v>
      </c>
      <c r="AB233" s="10"/>
      <c r="AC233" s="9"/>
      <c r="AD233" s="10">
        <v>10094</v>
      </c>
      <c r="AE233" s="9">
        <f>19907-AG233-S233</f>
        <v>10407</v>
      </c>
      <c r="AF233" s="10">
        <v>4000</v>
      </c>
      <c r="AG233" s="9">
        <v>4000</v>
      </c>
      <c r="AH233" s="10"/>
      <c r="AI233" s="9"/>
      <c r="AJ233" s="10"/>
      <c r="AK233" s="9"/>
      <c r="AL233" s="10"/>
      <c r="AM233" s="9"/>
      <c r="AN233" s="10"/>
      <c r="AO233" s="9"/>
      <c r="AP233" s="8">
        <f>Z233+AB233+AD233+AF233+AH233+AJ233+AL233+AN233</f>
        <v>19594</v>
      </c>
      <c r="AQ233" s="7">
        <f>AA233+AC233+AE233+AG233+AI233+AK233+AM233+AO233</f>
        <v>19907</v>
      </c>
      <c r="AR233" s="4" t="s">
        <v>205</v>
      </c>
    </row>
    <row r="234" spans="1:44" x14ac:dyDescent="0.3">
      <c r="A234" s="32" t="s">
        <v>273</v>
      </c>
      <c r="B234" s="32" t="s">
        <v>132</v>
      </c>
      <c r="C234" s="11" t="s">
        <v>8</v>
      </c>
      <c r="D234" s="10"/>
      <c r="E234" s="9"/>
      <c r="F234" s="10"/>
      <c r="G234" s="9"/>
      <c r="H234" s="10"/>
      <c r="I234" s="9"/>
      <c r="J234" s="10"/>
      <c r="K234" s="9"/>
      <c r="L234" s="10"/>
      <c r="M234" s="9"/>
      <c r="N234" s="10"/>
      <c r="O234" s="9"/>
      <c r="P234" s="10"/>
      <c r="Q234" s="9"/>
      <c r="R234" s="10"/>
      <c r="S234" s="9"/>
      <c r="T234" s="10"/>
      <c r="U234" s="9"/>
      <c r="V234" s="10"/>
      <c r="W234" s="9"/>
      <c r="X234" s="10"/>
      <c r="Y234" s="9"/>
      <c r="Z234" s="8">
        <f>D234+F234+H234+J234+L234+P234+R234+T234+V234+X234+N234</f>
        <v>0</v>
      </c>
      <c r="AA234" s="7">
        <f>E234+G234+I234+K234+M234+Q234+S234+U234+W234+Y234+O234</f>
        <v>0</v>
      </c>
      <c r="AB234" s="10"/>
      <c r="AC234" s="9"/>
      <c r="AD234" s="10">
        <v>31366</v>
      </c>
      <c r="AE234" s="9">
        <v>30672</v>
      </c>
      <c r="AF234" s="10"/>
      <c r="AG234" s="9"/>
      <c r="AH234" s="10"/>
      <c r="AI234" s="9"/>
      <c r="AJ234" s="10"/>
      <c r="AK234" s="9"/>
      <c r="AL234" s="10"/>
      <c r="AM234" s="9"/>
      <c r="AN234" s="10"/>
      <c r="AO234" s="9"/>
      <c r="AP234" s="8">
        <f>Z234+AB234+AD234+AF234+AH234+AJ234+AL234+AN234</f>
        <v>31366</v>
      </c>
      <c r="AQ234" s="7">
        <f>AA234+AC234+AE234+AG234+AI234+AK234+AM234+AO234</f>
        <v>30672</v>
      </c>
      <c r="AR234" s="4" t="s">
        <v>205</v>
      </c>
    </row>
    <row r="235" spans="1:44" x14ac:dyDescent="0.3">
      <c r="A235" s="12" t="s">
        <v>273</v>
      </c>
      <c r="B235" s="32" t="s">
        <v>284</v>
      </c>
      <c r="C235" s="11" t="s">
        <v>46</v>
      </c>
      <c r="D235" s="10">
        <v>9873</v>
      </c>
      <c r="E235" s="9">
        <v>10129</v>
      </c>
      <c r="F235" s="10">
        <v>55</v>
      </c>
      <c r="G235" s="9">
        <v>55</v>
      </c>
      <c r="H235" s="10">
        <v>662</v>
      </c>
      <c r="I235" s="9">
        <v>662</v>
      </c>
      <c r="J235" s="10">
        <v>71</v>
      </c>
      <c r="K235" s="9">
        <v>71</v>
      </c>
      <c r="L235" s="10">
        <v>266</v>
      </c>
      <c r="M235" s="9">
        <v>266</v>
      </c>
      <c r="N235" s="10">
        <v>30</v>
      </c>
      <c r="O235" s="9">
        <v>30</v>
      </c>
      <c r="P235" s="10"/>
      <c r="Q235" s="9"/>
      <c r="R235" s="10"/>
      <c r="S235" s="9"/>
      <c r="T235" s="10"/>
      <c r="U235" s="9"/>
      <c r="V235" s="10"/>
      <c r="W235" s="9"/>
      <c r="X235" s="10"/>
      <c r="Y235" s="9"/>
      <c r="Z235" s="8">
        <f>D235+F235+H235+J235+L235+P235+R235+T235+V235+X235+N235</f>
        <v>10957</v>
      </c>
      <c r="AA235" s="7">
        <f>E235+G235+I235+K235+M235+Q235+S235+U235+W235+Y235+O235</f>
        <v>11213</v>
      </c>
      <c r="AB235" s="10"/>
      <c r="AC235" s="9"/>
      <c r="AD235" s="10">
        <v>220</v>
      </c>
      <c r="AE235" s="9">
        <v>300</v>
      </c>
      <c r="AF235" s="10">
        <v>750</v>
      </c>
      <c r="AG235" s="9">
        <v>250</v>
      </c>
      <c r="AH235" s="10"/>
      <c r="AI235" s="9"/>
      <c r="AJ235" s="10"/>
      <c r="AK235" s="9"/>
      <c r="AL235" s="10"/>
      <c r="AM235" s="9"/>
      <c r="AN235" s="10"/>
      <c r="AO235" s="9"/>
      <c r="AP235" s="8">
        <f>Z235+AB235+AD235+AF235+AH235+AJ235+AL235+AN235</f>
        <v>11927</v>
      </c>
      <c r="AQ235" s="7">
        <f>AA235+AC235+AE235+AG235+AI235+AK235+AM235+AO235</f>
        <v>11763</v>
      </c>
      <c r="AR235" s="4" t="s">
        <v>45</v>
      </c>
    </row>
    <row r="236" spans="1:44" x14ac:dyDescent="0.3">
      <c r="A236" s="12" t="s">
        <v>273</v>
      </c>
      <c r="B236" s="32" t="s">
        <v>283</v>
      </c>
      <c r="C236" s="11" t="s">
        <v>85</v>
      </c>
      <c r="D236" s="10">
        <v>7445</v>
      </c>
      <c r="E236" s="9">
        <v>8083</v>
      </c>
      <c r="F236" s="10">
        <v>15</v>
      </c>
      <c r="G236" s="9">
        <v>15</v>
      </c>
      <c r="H236" s="10">
        <v>820</v>
      </c>
      <c r="I236" s="9">
        <v>800</v>
      </c>
      <c r="J236" s="10">
        <v>15</v>
      </c>
      <c r="K236" s="9">
        <v>15</v>
      </c>
      <c r="L236" s="10">
        <v>220</v>
      </c>
      <c r="M236" s="9">
        <v>200</v>
      </c>
      <c r="N236" s="10">
        <v>40</v>
      </c>
      <c r="O236" s="9">
        <v>40</v>
      </c>
      <c r="P236" s="10"/>
      <c r="Q236" s="9"/>
      <c r="R236" s="10">
        <v>25</v>
      </c>
      <c r="S236" s="9">
        <v>25</v>
      </c>
      <c r="T236" s="10"/>
      <c r="U236" s="9"/>
      <c r="V236" s="10"/>
      <c r="W236" s="9"/>
      <c r="X236" s="10"/>
      <c r="Y236" s="9"/>
      <c r="Z236" s="8">
        <f>D236+F236+H236+J236+L236+P236+R236+T236+V236+X236+N236</f>
        <v>8580</v>
      </c>
      <c r="AA236" s="7">
        <f>E236+G236+I236+K236+M236+Q236+S236+U236+W236+Y236+O236</f>
        <v>9178</v>
      </c>
      <c r="AB236" s="10">
        <v>15</v>
      </c>
      <c r="AC236" s="9">
        <v>15</v>
      </c>
      <c r="AD236" s="10">
        <v>335</v>
      </c>
      <c r="AE236" s="9">
        <v>300</v>
      </c>
      <c r="AF236" s="10">
        <v>1860</v>
      </c>
      <c r="AG236" s="9">
        <v>1700</v>
      </c>
      <c r="AH236" s="10">
        <v>1491</v>
      </c>
      <c r="AI236" s="9">
        <v>1471</v>
      </c>
      <c r="AJ236" s="10"/>
      <c r="AK236" s="9"/>
      <c r="AL236" s="10"/>
      <c r="AM236" s="9"/>
      <c r="AN236" s="10"/>
      <c r="AO236" s="9"/>
      <c r="AP236" s="8">
        <f>Z236+AB236+AD236+AF236+AH236+AJ236+AL236+AN236</f>
        <v>12281</v>
      </c>
      <c r="AQ236" s="7">
        <f>AA236+AC236+AE236+AG236+AI236+AK236+AM236+AO236</f>
        <v>12664</v>
      </c>
      <c r="AR236" s="4" t="s">
        <v>93</v>
      </c>
    </row>
    <row r="237" spans="1:44" x14ac:dyDescent="0.3">
      <c r="A237" s="12" t="s">
        <v>273</v>
      </c>
      <c r="B237" s="32" t="s">
        <v>282</v>
      </c>
      <c r="C237" s="11" t="s">
        <v>85</v>
      </c>
      <c r="D237" s="10">
        <v>4929</v>
      </c>
      <c r="E237" s="9">
        <v>5339</v>
      </c>
      <c r="F237" s="10">
        <v>140</v>
      </c>
      <c r="G237" s="9">
        <v>140</v>
      </c>
      <c r="H237" s="10"/>
      <c r="I237" s="9"/>
      <c r="J237" s="10">
        <v>10</v>
      </c>
      <c r="K237" s="9">
        <v>10</v>
      </c>
      <c r="L237" s="10">
        <v>70</v>
      </c>
      <c r="M237" s="9">
        <v>70</v>
      </c>
      <c r="N237" s="10">
        <v>15</v>
      </c>
      <c r="O237" s="9">
        <v>15</v>
      </c>
      <c r="P237" s="10">
        <v>300</v>
      </c>
      <c r="Q237" s="9">
        <v>300</v>
      </c>
      <c r="R237" s="10">
        <v>30</v>
      </c>
      <c r="S237" s="9">
        <v>30</v>
      </c>
      <c r="T237" s="10"/>
      <c r="U237" s="9"/>
      <c r="V237" s="10"/>
      <c r="W237" s="9"/>
      <c r="X237" s="10"/>
      <c r="Y237" s="9"/>
      <c r="Z237" s="8">
        <f>D237+F237+H237+J237+L237+P237+R237+T237+V237+X237+N237</f>
        <v>5494</v>
      </c>
      <c r="AA237" s="7">
        <f>E237+G237+I237+K237+M237+Q237+S237+U237+W237+Y237+O237</f>
        <v>5904</v>
      </c>
      <c r="AB237" s="10">
        <v>30</v>
      </c>
      <c r="AC237" s="9">
        <v>15</v>
      </c>
      <c r="AD237" s="10">
        <v>125</v>
      </c>
      <c r="AE237" s="9">
        <v>100</v>
      </c>
      <c r="AF237" s="10">
        <v>520</v>
      </c>
      <c r="AG237" s="9">
        <v>420</v>
      </c>
      <c r="AH237" s="10">
        <v>900</v>
      </c>
      <c r="AI237" s="9">
        <v>887</v>
      </c>
      <c r="AJ237" s="10"/>
      <c r="AK237" s="9"/>
      <c r="AL237" s="10"/>
      <c r="AM237" s="9"/>
      <c r="AN237" s="10"/>
      <c r="AO237" s="9"/>
      <c r="AP237" s="8">
        <f>Z237+AB237+AD237+AF237+AH237+AJ237+AL237+AN237</f>
        <v>7069</v>
      </c>
      <c r="AQ237" s="7">
        <f>AA237+AC237+AE237+AG237+AI237+AK237+AM237+AO237</f>
        <v>7326</v>
      </c>
      <c r="AR237" s="4" t="s">
        <v>93</v>
      </c>
    </row>
    <row r="238" spans="1:44" x14ac:dyDescent="0.3">
      <c r="A238" s="32" t="s">
        <v>273</v>
      </c>
      <c r="B238" s="32" t="s">
        <v>150</v>
      </c>
      <c r="C238" s="35" t="s">
        <v>85</v>
      </c>
      <c r="D238" s="10">
        <v>20549</v>
      </c>
      <c r="E238" s="9">
        <v>20644</v>
      </c>
      <c r="F238" s="10">
        <v>96</v>
      </c>
      <c r="G238" s="9">
        <v>70</v>
      </c>
      <c r="H238" s="10"/>
      <c r="I238" s="9"/>
      <c r="J238" s="10">
        <v>40</v>
      </c>
      <c r="K238" s="9">
        <v>40</v>
      </c>
      <c r="L238" s="10">
        <v>1350</v>
      </c>
      <c r="M238" s="9">
        <v>1350</v>
      </c>
      <c r="N238" s="10">
        <v>120</v>
      </c>
      <c r="O238" s="9">
        <v>130</v>
      </c>
      <c r="P238" s="10">
        <v>3700</v>
      </c>
      <c r="Q238" s="9">
        <v>3700</v>
      </c>
      <c r="R238" s="10">
        <v>450</v>
      </c>
      <c r="S238" s="9">
        <v>400</v>
      </c>
      <c r="T238" s="10"/>
      <c r="U238" s="9"/>
      <c r="V238" s="10"/>
      <c r="W238" s="9"/>
      <c r="X238" s="10"/>
      <c r="Y238" s="9"/>
      <c r="Z238" s="8">
        <f>D238+F238+H238+J238+L238+P238+R238+T238+V238+X238+N238</f>
        <v>26305</v>
      </c>
      <c r="AA238" s="7">
        <f>E238+G238+I238+K238+M238+Q238+S238+U238+W238+Y238+O238</f>
        <v>26334</v>
      </c>
      <c r="AB238" s="10">
        <v>50</v>
      </c>
      <c r="AC238" s="9"/>
      <c r="AD238" s="10">
        <v>7610</v>
      </c>
      <c r="AE238" s="9">
        <v>6600</v>
      </c>
      <c r="AF238" s="10">
        <v>3060</v>
      </c>
      <c r="AG238" s="9">
        <v>2000</v>
      </c>
      <c r="AH238" s="10"/>
      <c r="AI238" s="9"/>
      <c r="AJ238" s="10"/>
      <c r="AK238" s="9"/>
      <c r="AL238" s="10"/>
      <c r="AM238" s="9"/>
      <c r="AN238" s="10"/>
      <c r="AO238" s="9"/>
      <c r="AP238" s="8">
        <f>Z238+AB238+AD238+AF238+AH238+AJ238+AL238+AN238</f>
        <v>37025</v>
      </c>
      <c r="AQ238" s="7">
        <f>AA238+AC238+AE238+AG238+AI238+AK238+AM238+AO238</f>
        <v>34934</v>
      </c>
      <c r="AR238" s="4" t="s">
        <v>93</v>
      </c>
    </row>
    <row r="239" spans="1:44" ht="27" x14ac:dyDescent="0.3">
      <c r="A239" s="12" t="s">
        <v>273</v>
      </c>
      <c r="B239" s="32" t="s">
        <v>281</v>
      </c>
      <c r="C239" s="11" t="s">
        <v>280</v>
      </c>
      <c r="D239" s="10"/>
      <c r="E239" s="9"/>
      <c r="F239" s="10"/>
      <c r="G239" s="9"/>
      <c r="H239" s="10"/>
      <c r="I239" s="9"/>
      <c r="J239" s="10"/>
      <c r="K239" s="9"/>
      <c r="L239" s="10"/>
      <c r="M239" s="9"/>
      <c r="N239" s="10"/>
      <c r="O239" s="9"/>
      <c r="P239" s="10"/>
      <c r="Q239" s="9"/>
      <c r="R239" s="10"/>
      <c r="S239" s="9"/>
      <c r="T239" s="10"/>
      <c r="U239" s="9"/>
      <c r="V239" s="10"/>
      <c r="W239" s="9"/>
      <c r="X239" s="10"/>
      <c r="Y239" s="9"/>
      <c r="Z239" s="8">
        <f>D239+F239+H239+J239+L239+P239+R239+T239+V239+X239+N239</f>
        <v>0</v>
      </c>
      <c r="AA239" s="7">
        <f>E239+G239+I239+K239+M239+Q239+S239+U239+W239+Y239+O239</f>
        <v>0</v>
      </c>
      <c r="AB239" s="10"/>
      <c r="AC239" s="9"/>
      <c r="AD239" s="10">
        <v>1200</v>
      </c>
      <c r="AE239" s="9">
        <v>1200</v>
      </c>
      <c r="AF239" s="10"/>
      <c r="AG239" s="9"/>
      <c r="AH239" s="10"/>
      <c r="AI239" s="9"/>
      <c r="AJ239" s="10"/>
      <c r="AK239" s="9"/>
      <c r="AL239" s="10"/>
      <c r="AM239" s="9"/>
      <c r="AN239" s="10"/>
      <c r="AO239" s="9"/>
      <c r="AP239" s="8">
        <f>Z239+AB239+AD239+AF239+AH239+AJ239+AL239+AN239</f>
        <v>1200</v>
      </c>
      <c r="AQ239" s="7">
        <f>AA239+AC239+AE239+AG239+AI239+AK239+AM239+AO239</f>
        <v>1200</v>
      </c>
      <c r="AR239" s="4" t="s">
        <v>110</v>
      </c>
    </row>
    <row r="240" spans="1:44" ht="27" x14ac:dyDescent="0.3">
      <c r="A240" s="12" t="s">
        <v>273</v>
      </c>
      <c r="B240" s="12" t="s">
        <v>241</v>
      </c>
      <c r="C240" s="11" t="s">
        <v>13</v>
      </c>
      <c r="D240" s="10">
        <f>29047+712</f>
        <v>29759</v>
      </c>
      <c r="E240" s="9">
        <v>29879</v>
      </c>
      <c r="F240" s="10"/>
      <c r="G240" s="9"/>
      <c r="H240" s="10"/>
      <c r="I240" s="9"/>
      <c r="J240" s="10"/>
      <c r="K240" s="9"/>
      <c r="L240" s="10"/>
      <c r="M240" s="9"/>
      <c r="N240" s="10"/>
      <c r="O240" s="9"/>
      <c r="P240" s="10"/>
      <c r="Q240" s="9"/>
      <c r="R240" s="10"/>
      <c r="S240" s="9"/>
      <c r="T240" s="10"/>
      <c r="U240" s="9"/>
      <c r="V240" s="10"/>
      <c r="W240" s="9"/>
      <c r="X240" s="10"/>
      <c r="Y240" s="9"/>
      <c r="Z240" s="8">
        <f>D240+F240+H240+J240+L240+P240+R240+T240+V240+X240+N240</f>
        <v>29759</v>
      </c>
      <c r="AA240" s="7">
        <f>E240+G240+I240+K240+M240+Q240+S240+U240+W240+Y240+O240</f>
        <v>29879</v>
      </c>
      <c r="AB240" s="10"/>
      <c r="AC240" s="9"/>
      <c r="AD240" s="10"/>
      <c r="AE240" s="9"/>
      <c r="AF240" s="10"/>
      <c r="AG240" s="9"/>
      <c r="AH240" s="10"/>
      <c r="AI240" s="9"/>
      <c r="AJ240" s="10"/>
      <c r="AK240" s="9"/>
      <c r="AL240" s="10"/>
      <c r="AM240" s="9"/>
      <c r="AN240" s="10"/>
      <c r="AO240" s="9"/>
      <c r="AP240" s="8">
        <f>Z240+AB240+AD240+AF240+AH240+AJ240+AL240+AN240</f>
        <v>29759</v>
      </c>
      <c r="AQ240" s="7">
        <f>AA240+AC240+AE240+AG240+AI240+AK240+AM240+AO240</f>
        <v>29879</v>
      </c>
      <c r="AR240" s="4" t="s">
        <v>151</v>
      </c>
    </row>
    <row r="241" spans="1:44" x14ac:dyDescent="0.3">
      <c r="A241" s="12" t="s">
        <v>273</v>
      </c>
      <c r="B241" s="32" t="s">
        <v>199</v>
      </c>
      <c r="C241" s="11" t="s">
        <v>13</v>
      </c>
      <c r="D241" s="10">
        <v>30913</v>
      </c>
      <c r="E241" s="9">
        <v>44418</v>
      </c>
      <c r="F241" s="10">
        <v>500</v>
      </c>
      <c r="G241" s="9">
        <v>500</v>
      </c>
      <c r="H241" s="10">
        <v>12000</v>
      </c>
      <c r="I241" s="9">
        <v>10000</v>
      </c>
      <c r="J241" s="10">
        <v>340</v>
      </c>
      <c r="K241" s="9">
        <v>380</v>
      </c>
      <c r="L241" s="10">
        <v>4300</v>
      </c>
      <c r="M241" s="9">
        <v>4100</v>
      </c>
      <c r="N241" s="10">
        <v>350</v>
      </c>
      <c r="O241" s="9">
        <v>380</v>
      </c>
      <c r="P241" s="10"/>
      <c r="Q241" s="9"/>
      <c r="R241" s="10">
        <v>380</v>
      </c>
      <c r="S241" s="9">
        <v>380</v>
      </c>
      <c r="T241" s="10">
        <v>6936</v>
      </c>
      <c r="U241" s="9">
        <v>7371</v>
      </c>
      <c r="V241" s="10"/>
      <c r="W241" s="9"/>
      <c r="X241" s="10"/>
      <c r="Y241" s="9"/>
      <c r="Z241" s="8">
        <f>D241+F241+H241+J241+L241+P241+R241+T241+V241+X241+N241</f>
        <v>55719</v>
      </c>
      <c r="AA241" s="7">
        <f>E241+G241+I241+K241+M241+Q241+S241+U241+W241+Y241+O241</f>
        <v>67529</v>
      </c>
      <c r="AB241" s="10"/>
      <c r="AC241" s="9"/>
      <c r="AD241" s="10">
        <v>1760</v>
      </c>
      <c r="AE241" s="9">
        <v>1470</v>
      </c>
      <c r="AF241" s="10">
        <v>6767</v>
      </c>
      <c r="AG241" s="9">
        <v>6500</v>
      </c>
      <c r="AH241" s="10"/>
      <c r="AI241" s="9"/>
      <c r="AJ241" s="10"/>
      <c r="AK241" s="9"/>
      <c r="AL241" s="10"/>
      <c r="AM241" s="9"/>
      <c r="AN241" s="10"/>
      <c r="AO241" s="9"/>
      <c r="AP241" s="8">
        <f>Z241+AB241+AD241+AF241+AH241+AJ241+AL241+AN241</f>
        <v>64246</v>
      </c>
      <c r="AQ241" s="7">
        <f>AA241+AC241+AE241+AG241+AI241+AK241+AM241+AO241</f>
        <v>75499</v>
      </c>
      <c r="AR241" s="4" t="s">
        <v>151</v>
      </c>
    </row>
    <row r="242" spans="1:44" x14ac:dyDescent="0.3">
      <c r="A242" s="12" t="s">
        <v>273</v>
      </c>
      <c r="B242" s="32" t="s">
        <v>197</v>
      </c>
      <c r="C242" s="11" t="s">
        <v>79</v>
      </c>
      <c r="D242" s="10">
        <v>7728</v>
      </c>
      <c r="E242" s="9">
        <v>8557</v>
      </c>
      <c r="F242" s="10">
        <v>430</v>
      </c>
      <c r="G242" s="9">
        <v>470</v>
      </c>
      <c r="H242" s="10">
        <v>11100</v>
      </c>
      <c r="I242" s="9">
        <v>10000</v>
      </c>
      <c r="J242" s="10">
        <v>700</v>
      </c>
      <c r="K242" s="9">
        <v>700</v>
      </c>
      <c r="L242" s="10">
        <v>3000</v>
      </c>
      <c r="M242" s="9">
        <v>3000</v>
      </c>
      <c r="N242" s="10">
        <v>400</v>
      </c>
      <c r="O242" s="9">
        <v>450</v>
      </c>
      <c r="P242" s="10"/>
      <c r="Q242" s="9"/>
      <c r="R242" s="10">
        <v>600</v>
      </c>
      <c r="S242" s="9">
        <v>600</v>
      </c>
      <c r="T242" s="10">
        <v>2393</v>
      </c>
      <c r="U242" s="9">
        <v>2760</v>
      </c>
      <c r="V242" s="10"/>
      <c r="W242" s="9"/>
      <c r="X242" s="10"/>
      <c r="Y242" s="9"/>
      <c r="Z242" s="8">
        <f>D242+F242+H242+J242+L242+P242+R242+T242+V242+X242+N242</f>
        <v>26351</v>
      </c>
      <c r="AA242" s="7">
        <f>E242+G242+I242+K242+M242+Q242+S242+U242+W242+Y242+O242</f>
        <v>26537</v>
      </c>
      <c r="AB242" s="10"/>
      <c r="AC242" s="9"/>
      <c r="AD242" s="10">
        <v>4790</v>
      </c>
      <c r="AE242" s="9">
        <v>3890</v>
      </c>
      <c r="AF242" s="10">
        <v>10005</v>
      </c>
      <c r="AG242" s="9">
        <v>8800</v>
      </c>
      <c r="AH242" s="10"/>
      <c r="AI242" s="9"/>
      <c r="AJ242" s="10"/>
      <c r="AK242" s="9"/>
      <c r="AL242" s="10"/>
      <c r="AM242" s="9"/>
      <c r="AN242" s="10"/>
      <c r="AO242" s="9"/>
      <c r="AP242" s="8">
        <f>Z242+AB242+AD242+AF242+AH242+AJ242+AL242+AN242</f>
        <v>41146</v>
      </c>
      <c r="AQ242" s="7">
        <f>AA242+AC242+AE242+AG242+AI242+AK242+AM242+AO242</f>
        <v>39227</v>
      </c>
      <c r="AR242" s="4" t="s">
        <v>151</v>
      </c>
    </row>
    <row r="243" spans="1:44" ht="27" x14ac:dyDescent="0.3">
      <c r="A243" s="12" t="s">
        <v>273</v>
      </c>
      <c r="B243" s="32" t="s">
        <v>279</v>
      </c>
      <c r="C243" s="34" t="s">
        <v>79</v>
      </c>
      <c r="D243" s="10"/>
      <c r="E243" s="9"/>
      <c r="F243" s="10"/>
      <c r="G243" s="9"/>
      <c r="H243" s="10"/>
      <c r="I243" s="9"/>
      <c r="J243" s="10"/>
      <c r="K243" s="9"/>
      <c r="L243" s="10"/>
      <c r="M243" s="9"/>
      <c r="N243" s="10"/>
      <c r="O243" s="9"/>
      <c r="P243" s="10"/>
      <c r="Q243" s="9"/>
      <c r="R243" s="10"/>
      <c r="S243" s="9"/>
      <c r="T243" s="10">
        <v>1000</v>
      </c>
      <c r="U243" s="9">
        <v>600</v>
      </c>
      <c r="V243" s="10"/>
      <c r="W243" s="9"/>
      <c r="X243" s="10"/>
      <c r="Y243" s="9"/>
      <c r="Z243" s="8">
        <f>D243+F243+H243+J243+L243+P243+R243+T243+V243+X243+N243</f>
        <v>1000</v>
      </c>
      <c r="AA243" s="7">
        <f>E243+G243+I243+K243+M243+Q243+S243+U243+W243+Y243+O243</f>
        <v>600</v>
      </c>
      <c r="AB243" s="10"/>
      <c r="AC243" s="9"/>
      <c r="AD243" s="10"/>
      <c r="AE243" s="9"/>
      <c r="AF243" s="10"/>
      <c r="AG243" s="9"/>
      <c r="AH243" s="10"/>
      <c r="AI243" s="9"/>
      <c r="AJ243" s="10"/>
      <c r="AK243" s="9"/>
      <c r="AL243" s="10"/>
      <c r="AM243" s="9"/>
      <c r="AN243" s="10"/>
      <c r="AO243" s="9"/>
      <c r="AP243" s="8">
        <f>Z243+AB243+AD243+AF243+AH243+AJ243+AL243+AN243</f>
        <v>1000</v>
      </c>
      <c r="AQ243" s="7">
        <f>AA243+AC243+AE243+AG243+AI243+AK243+AM243+AO243</f>
        <v>600</v>
      </c>
      <c r="AR243" s="4" t="s">
        <v>151</v>
      </c>
    </row>
    <row r="244" spans="1:44" ht="27" x14ac:dyDescent="0.3">
      <c r="A244" s="12" t="s">
        <v>273</v>
      </c>
      <c r="B244" s="12" t="s">
        <v>195</v>
      </c>
      <c r="C244" s="11" t="s">
        <v>79</v>
      </c>
      <c r="D244" s="10"/>
      <c r="E244" s="9"/>
      <c r="F244" s="10"/>
      <c r="G244" s="9"/>
      <c r="H244" s="10"/>
      <c r="I244" s="9"/>
      <c r="J244" s="10"/>
      <c r="K244" s="9"/>
      <c r="L244" s="10"/>
      <c r="M244" s="9"/>
      <c r="N244" s="10"/>
      <c r="O244" s="9"/>
      <c r="P244" s="10"/>
      <c r="Q244" s="9"/>
      <c r="R244" s="10"/>
      <c r="S244" s="9"/>
      <c r="T244" s="10">
        <v>1431</v>
      </c>
      <c r="U244" s="9">
        <v>1295</v>
      </c>
      <c r="V244" s="10"/>
      <c r="W244" s="9"/>
      <c r="X244" s="10"/>
      <c r="Y244" s="9"/>
      <c r="Z244" s="8">
        <f>D244+F244+H244+J244+L244+P244+R244+T244+V244+X244+N244</f>
        <v>1431</v>
      </c>
      <c r="AA244" s="7">
        <f>E244+G244+I244+K244+M244+Q244+S244+U244+W244+Y244+O244</f>
        <v>1295</v>
      </c>
      <c r="AB244" s="10"/>
      <c r="AC244" s="9"/>
      <c r="AD244" s="10"/>
      <c r="AE244" s="9"/>
      <c r="AF244" s="10"/>
      <c r="AG244" s="9"/>
      <c r="AH244" s="10"/>
      <c r="AI244" s="9"/>
      <c r="AJ244" s="10"/>
      <c r="AK244" s="9"/>
      <c r="AL244" s="10"/>
      <c r="AM244" s="9"/>
      <c r="AN244" s="10"/>
      <c r="AO244" s="9"/>
      <c r="AP244" s="8">
        <f>Z244+AB244+AD244+AF244+AH244+AJ244+AL244+AN244</f>
        <v>1431</v>
      </c>
      <c r="AQ244" s="7">
        <f>AA244+AC244+AE244+AG244+AI244+AK244+AM244+AO244</f>
        <v>1295</v>
      </c>
      <c r="AR244" s="4" t="s">
        <v>151</v>
      </c>
    </row>
    <row r="245" spans="1:44" ht="27" x14ac:dyDescent="0.3">
      <c r="A245" s="12" t="s">
        <v>273</v>
      </c>
      <c r="B245" s="12" t="s">
        <v>194</v>
      </c>
      <c r="C245" s="11" t="s">
        <v>79</v>
      </c>
      <c r="D245" s="10"/>
      <c r="E245" s="9"/>
      <c r="F245" s="10"/>
      <c r="G245" s="9"/>
      <c r="H245" s="10"/>
      <c r="I245" s="9"/>
      <c r="J245" s="10"/>
      <c r="K245" s="9"/>
      <c r="L245" s="10"/>
      <c r="M245" s="9"/>
      <c r="N245" s="10"/>
      <c r="O245" s="9"/>
      <c r="P245" s="10"/>
      <c r="Q245" s="9"/>
      <c r="R245" s="10"/>
      <c r="S245" s="9"/>
      <c r="T245" s="10">
        <v>1431</v>
      </c>
      <c r="U245" s="9">
        <v>1295</v>
      </c>
      <c r="V245" s="10"/>
      <c r="W245" s="9"/>
      <c r="X245" s="10"/>
      <c r="Y245" s="9"/>
      <c r="Z245" s="8">
        <f>D245+F245+H245+J245+L245+P245+R245+T245+V245+X245+N245</f>
        <v>1431</v>
      </c>
      <c r="AA245" s="7">
        <f>E245+G245+I245+K245+M245+Q245+S245+U245+W245+Y245+O245</f>
        <v>1295</v>
      </c>
      <c r="AB245" s="10"/>
      <c r="AC245" s="9"/>
      <c r="AD245" s="10"/>
      <c r="AE245" s="9"/>
      <c r="AF245" s="10"/>
      <c r="AG245" s="9"/>
      <c r="AH245" s="10"/>
      <c r="AI245" s="9"/>
      <c r="AJ245" s="10"/>
      <c r="AK245" s="9"/>
      <c r="AL245" s="10"/>
      <c r="AM245" s="9"/>
      <c r="AN245" s="10"/>
      <c r="AO245" s="9"/>
      <c r="AP245" s="8">
        <f>Z245+AB245+AD245+AF245+AH245+AJ245+AL245+AN245</f>
        <v>1431</v>
      </c>
      <c r="AQ245" s="7">
        <f>AA245+AC245+AE245+AG245+AI245+AK245+AM245+AO245</f>
        <v>1295</v>
      </c>
      <c r="AR245" s="4" t="s">
        <v>151</v>
      </c>
    </row>
    <row r="246" spans="1:44" ht="27" x14ac:dyDescent="0.3">
      <c r="A246" s="12" t="s">
        <v>273</v>
      </c>
      <c r="B246" s="12" t="s">
        <v>196</v>
      </c>
      <c r="C246" s="11" t="s">
        <v>79</v>
      </c>
      <c r="D246" s="10">
        <f>15030+112</f>
        <v>15142</v>
      </c>
      <c r="E246" s="9">
        <v>20219</v>
      </c>
      <c r="F246" s="10"/>
      <c r="G246" s="9"/>
      <c r="H246" s="10"/>
      <c r="I246" s="9"/>
      <c r="J246" s="10"/>
      <c r="K246" s="9"/>
      <c r="L246" s="10"/>
      <c r="M246" s="9"/>
      <c r="N246" s="10"/>
      <c r="O246" s="9"/>
      <c r="P246" s="10"/>
      <c r="Q246" s="9"/>
      <c r="R246" s="10"/>
      <c r="S246" s="9"/>
      <c r="T246" s="10"/>
      <c r="U246" s="9"/>
      <c r="V246" s="10"/>
      <c r="W246" s="9"/>
      <c r="X246" s="10"/>
      <c r="Y246" s="9"/>
      <c r="Z246" s="8">
        <f>D246+F246+H246+J246+L246+P246+R246+T246+V246+X246+N246</f>
        <v>15142</v>
      </c>
      <c r="AA246" s="7">
        <f>E246+G246+I246+K246+M246+Q246+S246+U246+W246+Y246+O246</f>
        <v>20219</v>
      </c>
      <c r="AB246" s="10"/>
      <c r="AC246" s="9"/>
      <c r="AD246" s="10"/>
      <c r="AE246" s="9"/>
      <c r="AF246" s="10"/>
      <c r="AG246" s="9"/>
      <c r="AH246" s="10"/>
      <c r="AI246" s="9"/>
      <c r="AJ246" s="10"/>
      <c r="AK246" s="9"/>
      <c r="AL246" s="10"/>
      <c r="AM246" s="9"/>
      <c r="AN246" s="10"/>
      <c r="AO246" s="9"/>
      <c r="AP246" s="8">
        <f>Z246+AB246+AD246+AF246+AH246+AJ246+AL246+AN246</f>
        <v>15142</v>
      </c>
      <c r="AQ246" s="7">
        <f>AA246+AC246+AE246+AG246+AI246+AK246+AM246+AO246</f>
        <v>20219</v>
      </c>
      <c r="AR246" s="4" t="s">
        <v>151</v>
      </c>
    </row>
    <row r="247" spans="1:44" x14ac:dyDescent="0.3">
      <c r="A247" s="12" t="s">
        <v>273</v>
      </c>
      <c r="B247" s="32" t="s">
        <v>193</v>
      </c>
      <c r="C247" s="11" t="s">
        <v>79</v>
      </c>
      <c r="D247" s="10"/>
      <c r="E247" s="9"/>
      <c r="F247" s="10"/>
      <c r="G247" s="9"/>
      <c r="H247" s="10"/>
      <c r="I247" s="9"/>
      <c r="J247" s="10"/>
      <c r="K247" s="9"/>
      <c r="L247" s="10"/>
      <c r="M247" s="9"/>
      <c r="N247" s="10"/>
      <c r="O247" s="9"/>
      <c r="P247" s="10"/>
      <c r="Q247" s="9"/>
      <c r="R247" s="10"/>
      <c r="S247" s="9"/>
      <c r="T247" s="10">
        <v>2100</v>
      </c>
      <c r="U247" s="9">
        <v>2600</v>
      </c>
      <c r="V247" s="10"/>
      <c r="W247" s="9"/>
      <c r="X247" s="10"/>
      <c r="Y247" s="9"/>
      <c r="Z247" s="8">
        <f>D247+F247+H247+J247+L247+P247+R247+T247+V247+X247+N247</f>
        <v>2100</v>
      </c>
      <c r="AA247" s="7">
        <f>E247+G247+I247+K247+M247+Q247+S247+U247+W247+Y247+O247</f>
        <v>2600</v>
      </c>
      <c r="AB247" s="10"/>
      <c r="AC247" s="9"/>
      <c r="AD247" s="10"/>
      <c r="AE247" s="9"/>
      <c r="AF247" s="10"/>
      <c r="AG247" s="9"/>
      <c r="AH247" s="10"/>
      <c r="AI247" s="9"/>
      <c r="AJ247" s="10"/>
      <c r="AK247" s="9"/>
      <c r="AL247" s="10"/>
      <c r="AM247" s="9"/>
      <c r="AN247" s="10"/>
      <c r="AO247" s="9"/>
      <c r="AP247" s="8">
        <f>Z247+AB247+AD247+AF247+AH247+AJ247+AL247+AN247</f>
        <v>2100</v>
      </c>
      <c r="AQ247" s="7">
        <f>AA247+AC247+AE247+AG247+AI247+AK247+AM247+AO247</f>
        <v>2600</v>
      </c>
      <c r="AR247" s="4" t="s">
        <v>151</v>
      </c>
    </row>
    <row r="248" spans="1:44" ht="27" x14ac:dyDescent="0.3">
      <c r="A248" s="12" t="s">
        <v>273</v>
      </c>
      <c r="B248" s="32" t="s">
        <v>278</v>
      </c>
      <c r="C248" s="11" t="s">
        <v>75</v>
      </c>
      <c r="D248" s="10"/>
      <c r="E248" s="9"/>
      <c r="F248" s="10"/>
      <c r="G248" s="9"/>
      <c r="H248" s="10"/>
      <c r="I248" s="9"/>
      <c r="J248" s="10"/>
      <c r="K248" s="9"/>
      <c r="L248" s="10"/>
      <c r="M248" s="9"/>
      <c r="N248" s="10"/>
      <c r="O248" s="9"/>
      <c r="P248" s="10"/>
      <c r="Q248" s="9"/>
      <c r="R248" s="10">
        <v>4020</v>
      </c>
      <c r="S248" s="9">
        <v>4000</v>
      </c>
      <c r="T248" s="10"/>
      <c r="U248" s="9"/>
      <c r="V248" s="10">
        <v>15103</v>
      </c>
      <c r="W248" s="9">
        <v>15600</v>
      </c>
      <c r="X248" s="10"/>
      <c r="Y248" s="9"/>
      <c r="Z248" s="8">
        <f>D248+F248+H248+J248+L248+P248+R248+T248+V248+X248+N248</f>
        <v>19123</v>
      </c>
      <c r="AA248" s="7">
        <f>E248+G248+I248+K248+M248+Q248+S248+U248+W248+Y248+O248</f>
        <v>19600</v>
      </c>
      <c r="AB248" s="10"/>
      <c r="AC248" s="9"/>
      <c r="AD248" s="10"/>
      <c r="AE248" s="9"/>
      <c r="AF248" s="10"/>
      <c r="AG248" s="9"/>
      <c r="AH248" s="10"/>
      <c r="AI248" s="9"/>
      <c r="AJ248" s="10"/>
      <c r="AK248" s="9"/>
      <c r="AL248" s="10"/>
      <c r="AM248" s="9"/>
      <c r="AN248" s="10"/>
      <c r="AO248" s="9"/>
      <c r="AP248" s="8">
        <f>Z248+AB248+AD248+AF248+AH248+AJ248+AL248+AN248</f>
        <v>19123</v>
      </c>
      <c r="AQ248" s="7">
        <f>AA248+AC248+AE248+AG248+AI248+AK248+AM248+AO248</f>
        <v>19600</v>
      </c>
      <c r="AR248" s="4" t="s">
        <v>151</v>
      </c>
    </row>
    <row r="249" spans="1:44" ht="40.200000000000003" x14ac:dyDescent="0.3">
      <c r="A249" s="12" t="s">
        <v>273</v>
      </c>
      <c r="B249" s="32" t="s">
        <v>277</v>
      </c>
      <c r="C249" s="11" t="s">
        <v>75</v>
      </c>
      <c r="D249" s="10"/>
      <c r="E249" s="9"/>
      <c r="F249" s="10"/>
      <c r="G249" s="9"/>
      <c r="H249" s="10"/>
      <c r="I249" s="9"/>
      <c r="J249" s="10"/>
      <c r="K249" s="9"/>
      <c r="L249" s="10"/>
      <c r="M249" s="9"/>
      <c r="N249" s="10"/>
      <c r="O249" s="9"/>
      <c r="P249" s="10"/>
      <c r="Q249" s="9"/>
      <c r="R249" s="10"/>
      <c r="S249" s="9"/>
      <c r="T249" s="10"/>
      <c r="U249" s="9"/>
      <c r="V249" s="10">
        <v>2700</v>
      </c>
      <c r="W249" s="9">
        <v>2500</v>
      </c>
      <c r="X249" s="10"/>
      <c r="Y249" s="9"/>
      <c r="Z249" s="8">
        <f>D249+F249+H249+J249+L249+P249+R249+T249+V249+X249+N249</f>
        <v>2700</v>
      </c>
      <c r="AA249" s="7">
        <f>E249+G249+I249+K249+M249+Q249+S249+U249+W249+Y249+O249</f>
        <v>2500</v>
      </c>
      <c r="AB249" s="10"/>
      <c r="AC249" s="9"/>
      <c r="AD249" s="10"/>
      <c r="AE249" s="9"/>
      <c r="AF249" s="10"/>
      <c r="AG249" s="9"/>
      <c r="AH249" s="10"/>
      <c r="AI249" s="9"/>
      <c r="AJ249" s="10"/>
      <c r="AK249" s="9"/>
      <c r="AL249" s="10"/>
      <c r="AM249" s="9"/>
      <c r="AN249" s="10"/>
      <c r="AO249" s="9"/>
      <c r="AP249" s="8">
        <f>Z249+AB249+AD249+AF249+AH249+AJ249+AL249+AN249</f>
        <v>2700</v>
      </c>
      <c r="AQ249" s="7">
        <f>AA249+AC249+AE249+AG249+AI249+AK249+AM249+AO249</f>
        <v>2500</v>
      </c>
      <c r="AR249" s="4" t="s">
        <v>12</v>
      </c>
    </row>
    <row r="250" spans="1:44" x14ac:dyDescent="0.3">
      <c r="A250" s="12" t="s">
        <v>273</v>
      </c>
      <c r="B250" s="32" t="s">
        <v>276</v>
      </c>
      <c r="C250" s="13" t="s">
        <v>75</v>
      </c>
      <c r="D250" s="10">
        <v>31315</v>
      </c>
      <c r="E250" s="9">
        <v>33918</v>
      </c>
      <c r="F250" s="10">
        <v>35</v>
      </c>
      <c r="G250" s="9">
        <v>35</v>
      </c>
      <c r="H250" s="10">
        <v>3000</v>
      </c>
      <c r="I250" s="9">
        <v>3000</v>
      </c>
      <c r="J250" s="10">
        <v>1320</v>
      </c>
      <c r="K250" s="9">
        <v>1320</v>
      </c>
      <c r="L250" s="10">
        <v>3500</v>
      </c>
      <c r="M250" s="9">
        <v>3500</v>
      </c>
      <c r="N250" s="10">
        <v>400</v>
      </c>
      <c r="O250" s="9">
        <v>480</v>
      </c>
      <c r="P250" s="10"/>
      <c r="Q250" s="9"/>
      <c r="R250" s="10"/>
      <c r="S250" s="9"/>
      <c r="T250" s="10"/>
      <c r="U250" s="9"/>
      <c r="V250" s="10"/>
      <c r="W250" s="9"/>
      <c r="X250" s="10"/>
      <c r="Y250" s="9"/>
      <c r="Z250" s="8">
        <f>D250+F250+H250+J250+L250+P250+R250+T250+V250+X250+N250</f>
        <v>39570</v>
      </c>
      <c r="AA250" s="7">
        <f>E250+G250+I250+K250+M250+Q250+S250+U250+W250+Y250+O250</f>
        <v>42253</v>
      </c>
      <c r="AB250" s="10"/>
      <c r="AC250" s="9"/>
      <c r="AD250" s="10">
        <v>485</v>
      </c>
      <c r="AE250" s="9">
        <v>400</v>
      </c>
      <c r="AF250" s="10">
        <v>1050</v>
      </c>
      <c r="AG250" s="9">
        <v>1000</v>
      </c>
      <c r="AH250" s="10"/>
      <c r="AI250" s="9"/>
      <c r="AJ250" s="10"/>
      <c r="AK250" s="9"/>
      <c r="AL250" s="10"/>
      <c r="AM250" s="9"/>
      <c r="AN250" s="10"/>
      <c r="AO250" s="9"/>
      <c r="AP250" s="8">
        <f>Z250+AB250+AD250+AF250+AH250+AJ250+AL250+AN250</f>
        <v>41105</v>
      </c>
      <c r="AQ250" s="7">
        <f>AA250+AC250+AE250+AG250+AI250+AK250+AM250+AO250</f>
        <v>43653</v>
      </c>
      <c r="AR250" s="4" t="s">
        <v>129</v>
      </c>
    </row>
    <row r="251" spans="1:44" x14ac:dyDescent="0.3">
      <c r="A251" s="32" t="s">
        <v>273</v>
      </c>
      <c r="B251" s="32" t="s">
        <v>275</v>
      </c>
      <c r="C251" s="33" t="s">
        <v>61</v>
      </c>
      <c r="D251" s="10">
        <v>6209</v>
      </c>
      <c r="E251" s="9">
        <v>6466</v>
      </c>
      <c r="F251" s="10"/>
      <c r="G251" s="9"/>
      <c r="H251" s="10">
        <v>1000</v>
      </c>
      <c r="I251" s="9"/>
      <c r="J251" s="10"/>
      <c r="K251" s="9"/>
      <c r="L251" s="10">
        <v>150</v>
      </c>
      <c r="M251" s="9"/>
      <c r="N251" s="10"/>
      <c r="O251" s="9"/>
      <c r="P251" s="10"/>
      <c r="Q251" s="9"/>
      <c r="R251" s="10">
        <v>100</v>
      </c>
      <c r="S251" s="9"/>
      <c r="T251" s="10"/>
      <c r="U251" s="9"/>
      <c r="V251" s="10"/>
      <c r="W251" s="9"/>
      <c r="X251" s="10"/>
      <c r="Y251" s="9"/>
      <c r="Z251" s="8">
        <f>D251+F251+H251+J251+L251+P251+R251+T251+V251+X251+N251</f>
        <v>7459</v>
      </c>
      <c r="AA251" s="7">
        <f>E251+G251+I251+K251+M251+Q251+S251+U251+W251+Y251+O251</f>
        <v>6466</v>
      </c>
      <c r="AB251" s="10"/>
      <c r="AC251" s="9"/>
      <c r="AD251" s="10">
        <v>320</v>
      </c>
      <c r="AE251" s="9">
        <v>300</v>
      </c>
      <c r="AF251" s="10">
        <v>450</v>
      </c>
      <c r="AG251" s="9">
        <v>250</v>
      </c>
      <c r="AH251" s="10"/>
      <c r="AI251" s="9"/>
      <c r="AJ251" s="10"/>
      <c r="AK251" s="9"/>
      <c r="AL251" s="10"/>
      <c r="AM251" s="9"/>
      <c r="AN251" s="10"/>
      <c r="AO251" s="9"/>
      <c r="AP251" s="8">
        <f>Z251+AB251+AD251+AF251+AH251+AJ251+AL251+AN251</f>
        <v>8229</v>
      </c>
      <c r="AQ251" s="7">
        <f>AA251+AC251+AE251+AG251+AI251+AK251+AM251+AO251</f>
        <v>7016</v>
      </c>
      <c r="AR251" s="4" t="s">
        <v>12</v>
      </c>
    </row>
    <row r="252" spans="1:44" x14ac:dyDescent="0.3">
      <c r="A252" s="12" t="s">
        <v>273</v>
      </c>
      <c r="B252" s="32" t="s">
        <v>192</v>
      </c>
      <c r="C252" s="11" t="s">
        <v>43</v>
      </c>
      <c r="D252" s="10">
        <v>1698</v>
      </c>
      <c r="E252" s="9">
        <v>1780</v>
      </c>
      <c r="F252" s="10"/>
      <c r="G252" s="9"/>
      <c r="H252" s="10"/>
      <c r="I252" s="9"/>
      <c r="J252" s="10"/>
      <c r="K252" s="9"/>
      <c r="L252" s="10"/>
      <c r="M252" s="9"/>
      <c r="N252" s="10"/>
      <c r="O252" s="9"/>
      <c r="P252" s="10"/>
      <c r="Q252" s="9"/>
      <c r="R252" s="10">
        <v>200</v>
      </c>
      <c r="S252" s="9">
        <v>200</v>
      </c>
      <c r="T252" s="10"/>
      <c r="U252" s="9"/>
      <c r="V252" s="10"/>
      <c r="W252" s="9"/>
      <c r="X252" s="10"/>
      <c r="Y252" s="9"/>
      <c r="Z252" s="8">
        <f>D252+F252+H252+J252+L252+P252+R252+T252+V252+X252+N252</f>
        <v>1898</v>
      </c>
      <c r="AA252" s="7">
        <f>E252+G252+I252+K252+M252+Q252+S252+U252+W252+Y252+O252</f>
        <v>1980</v>
      </c>
      <c r="AB252" s="10"/>
      <c r="AC252" s="9"/>
      <c r="AD252" s="10">
        <v>300</v>
      </c>
      <c r="AE252" s="9">
        <v>250</v>
      </c>
      <c r="AF252" s="10">
        <v>1200</v>
      </c>
      <c r="AG252" s="9">
        <v>1000</v>
      </c>
      <c r="AH252" s="10"/>
      <c r="AI252" s="9"/>
      <c r="AJ252" s="10"/>
      <c r="AK252" s="9"/>
      <c r="AL252" s="10"/>
      <c r="AM252" s="9"/>
      <c r="AN252" s="10"/>
      <c r="AO252" s="9"/>
      <c r="AP252" s="8">
        <f>Z252+AB252+AD252+AF252+AH252+AJ252+AL252+AN252</f>
        <v>3398</v>
      </c>
      <c r="AQ252" s="7">
        <f>AA252+AC252+AE252+AG252+AI252+AK252+AM252+AO252</f>
        <v>3230</v>
      </c>
      <c r="AR252" s="4" t="s">
        <v>42</v>
      </c>
    </row>
    <row r="253" spans="1:44" ht="28.8" x14ac:dyDescent="0.3">
      <c r="A253" s="12" t="s">
        <v>273</v>
      </c>
      <c r="B253" s="32" t="s">
        <v>274</v>
      </c>
      <c r="C253" s="11" t="s">
        <v>51</v>
      </c>
      <c r="D253" s="10"/>
      <c r="E253" s="9"/>
      <c r="F253" s="10"/>
      <c r="G253" s="9"/>
      <c r="H253" s="10">
        <v>1000</v>
      </c>
      <c r="I253" s="9">
        <v>1500</v>
      </c>
      <c r="J253" s="10">
        <v>120</v>
      </c>
      <c r="K253" s="9">
        <v>350</v>
      </c>
      <c r="L253" s="10">
        <v>80</v>
      </c>
      <c r="M253" s="9">
        <v>1400</v>
      </c>
      <c r="N253" s="10"/>
      <c r="O253" s="9"/>
      <c r="P253" s="10"/>
      <c r="Q253" s="9"/>
      <c r="R253" s="10">
        <v>900</v>
      </c>
      <c r="S253" s="9">
        <v>900</v>
      </c>
      <c r="T253" s="10"/>
      <c r="U253" s="9"/>
      <c r="V253" s="10"/>
      <c r="W253" s="9"/>
      <c r="X253" s="10"/>
      <c r="Y253" s="9"/>
      <c r="Z253" s="8">
        <f>D253+F253+H253+J253+L253+P253+R253+T253+V253+X253+N253</f>
        <v>2100</v>
      </c>
      <c r="AA253" s="7">
        <f>E253+G253+I253+K253+M253+Q253+S253+U253+W253+Y253+O253</f>
        <v>4150</v>
      </c>
      <c r="AB253" s="10">
        <v>40</v>
      </c>
      <c r="AC253" s="9"/>
      <c r="AD253" s="10">
        <v>700</v>
      </c>
      <c r="AE253" s="9">
        <v>650</v>
      </c>
      <c r="AF253" s="10">
        <v>710</v>
      </c>
      <c r="AG253" s="9">
        <v>700</v>
      </c>
      <c r="AH253" s="10"/>
      <c r="AI253" s="9"/>
      <c r="AJ253" s="10"/>
      <c r="AK253" s="9"/>
      <c r="AL253" s="10"/>
      <c r="AM253" s="9"/>
      <c r="AN253" s="10"/>
      <c r="AO253" s="9"/>
      <c r="AP253" s="8">
        <f>Z253+AB253+AD253+AF253+AH253+AJ253+AL253+AN253</f>
        <v>3550</v>
      </c>
      <c r="AQ253" s="7">
        <f>AA253+AC253+AE253+AG253+AI253+AK253+AM253+AO253</f>
        <v>5500</v>
      </c>
      <c r="AR253" s="4" t="s">
        <v>48</v>
      </c>
    </row>
    <row r="254" spans="1:44" x14ac:dyDescent="0.3">
      <c r="A254" s="12" t="s">
        <v>273</v>
      </c>
      <c r="B254" s="12" t="s">
        <v>191</v>
      </c>
      <c r="C254" s="11" t="s">
        <v>79</v>
      </c>
      <c r="D254" s="10">
        <v>64136</v>
      </c>
      <c r="E254" s="9">
        <v>84632</v>
      </c>
      <c r="F254" s="10"/>
      <c r="G254" s="9"/>
      <c r="H254" s="10"/>
      <c r="I254" s="9"/>
      <c r="J254" s="10"/>
      <c r="K254" s="9"/>
      <c r="L254" s="10"/>
      <c r="M254" s="9"/>
      <c r="N254" s="10"/>
      <c r="O254" s="9"/>
      <c r="P254" s="10"/>
      <c r="Q254" s="9"/>
      <c r="R254" s="10"/>
      <c r="S254" s="9"/>
      <c r="T254" s="10"/>
      <c r="U254" s="9"/>
      <c r="V254" s="10"/>
      <c r="W254" s="9"/>
      <c r="X254" s="10"/>
      <c r="Y254" s="9"/>
      <c r="Z254" s="8">
        <f>D254+F254+H254+J254+L254+P254+R254+T254+V254+X254+N254</f>
        <v>64136</v>
      </c>
      <c r="AA254" s="7">
        <f>E254+G254+I254+K254+M254+Q254+S254+U254+W254+Y254+O254</f>
        <v>84632</v>
      </c>
      <c r="AB254" s="10"/>
      <c r="AC254" s="9"/>
      <c r="AD254" s="10"/>
      <c r="AE254" s="9"/>
      <c r="AF254" s="10"/>
      <c r="AG254" s="9"/>
      <c r="AH254" s="10"/>
      <c r="AI254" s="9"/>
      <c r="AJ254" s="10"/>
      <c r="AK254" s="9"/>
      <c r="AL254" s="10"/>
      <c r="AM254" s="9"/>
      <c r="AN254" s="10"/>
      <c r="AO254" s="9"/>
      <c r="AP254" s="8">
        <f>Z254+AB254+AD254+AF254+AH254+AJ254+AL254+AN254</f>
        <v>64136</v>
      </c>
      <c r="AQ254" s="7">
        <f>AA254+AC254+AE254+AG254+AI254+AK254+AM254+AO254</f>
        <v>84632</v>
      </c>
      <c r="AR254" s="4" t="s">
        <v>151</v>
      </c>
    </row>
    <row r="255" spans="1:44" ht="27" x14ac:dyDescent="0.3">
      <c r="A255" s="12" t="s">
        <v>273</v>
      </c>
      <c r="B255" s="12" t="s">
        <v>190</v>
      </c>
      <c r="C255" s="11" t="s">
        <v>152</v>
      </c>
      <c r="D255" s="10">
        <v>5344</v>
      </c>
      <c r="E255" s="9">
        <v>6435</v>
      </c>
      <c r="F255" s="10"/>
      <c r="G255" s="9"/>
      <c r="H255" s="10"/>
      <c r="I255" s="9"/>
      <c r="J255" s="10"/>
      <c r="K255" s="9"/>
      <c r="L255" s="10"/>
      <c r="M255" s="9"/>
      <c r="N255" s="10"/>
      <c r="O255" s="9"/>
      <c r="P255" s="10"/>
      <c r="Q255" s="9"/>
      <c r="R255" s="10"/>
      <c r="S255" s="9"/>
      <c r="T255" s="10"/>
      <c r="U255" s="9"/>
      <c r="V255" s="10"/>
      <c r="W255" s="9"/>
      <c r="X255" s="10"/>
      <c r="Y255" s="9"/>
      <c r="Z255" s="8">
        <f>D255+F255+H255+J255+L255+P255+R255+T255+V255+X255+N255</f>
        <v>5344</v>
      </c>
      <c r="AA255" s="7">
        <f>E255+G255+I255+K255+M255+Q255+S255+U255+W255+Y255+O255</f>
        <v>6435</v>
      </c>
      <c r="AB255" s="10"/>
      <c r="AC255" s="9"/>
      <c r="AD255" s="10"/>
      <c r="AE255" s="9"/>
      <c r="AF255" s="10"/>
      <c r="AG255" s="9"/>
      <c r="AH255" s="10"/>
      <c r="AI255" s="9"/>
      <c r="AJ255" s="10"/>
      <c r="AK255" s="9"/>
      <c r="AL255" s="10"/>
      <c r="AM255" s="9"/>
      <c r="AN255" s="10"/>
      <c r="AO255" s="9"/>
      <c r="AP255" s="8">
        <f>Z255+AB255+AD255+AF255+AH255+AJ255+AL255+AN255</f>
        <v>5344</v>
      </c>
      <c r="AQ255" s="7">
        <f>AA255+AC255+AE255+AG255+AI255+AK255+AM255+AO255</f>
        <v>6435</v>
      </c>
      <c r="AR255" s="4" t="s">
        <v>151</v>
      </c>
    </row>
    <row r="256" spans="1:44" ht="27" x14ac:dyDescent="0.3">
      <c r="A256" s="12" t="s">
        <v>273</v>
      </c>
      <c r="B256" s="12" t="s">
        <v>189</v>
      </c>
      <c r="C256" s="11" t="s">
        <v>13</v>
      </c>
      <c r="D256" s="10">
        <v>18992</v>
      </c>
      <c r="E256" s="9">
        <v>23136</v>
      </c>
      <c r="F256" s="10"/>
      <c r="G256" s="9"/>
      <c r="H256" s="10"/>
      <c r="I256" s="9"/>
      <c r="J256" s="10"/>
      <c r="K256" s="9"/>
      <c r="L256" s="10"/>
      <c r="M256" s="9"/>
      <c r="N256" s="10"/>
      <c r="O256" s="9"/>
      <c r="P256" s="10"/>
      <c r="Q256" s="9"/>
      <c r="R256" s="10"/>
      <c r="S256" s="9"/>
      <c r="T256" s="10"/>
      <c r="U256" s="9"/>
      <c r="V256" s="10"/>
      <c r="W256" s="9"/>
      <c r="X256" s="10"/>
      <c r="Y256" s="9"/>
      <c r="Z256" s="8">
        <f>D256+F256+H256+J256+L256+P256+R256+T256+V256+X256+N256</f>
        <v>18992</v>
      </c>
      <c r="AA256" s="7">
        <f>E256+G256+I256+K256+M256+Q256+S256+U256+W256+Y256+O256</f>
        <v>23136</v>
      </c>
      <c r="AB256" s="10"/>
      <c r="AC256" s="9"/>
      <c r="AD256" s="10"/>
      <c r="AE256" s="9"/>
      <c r="AF256" s="10"/>
      <c r="AG256" s="9"/>
      <c r="AH256" s="10"/>
      <c r="AI256" s="9"/>
      <c r="AJ256" s="10"/>
      <c r="AK256" s="9"/>
      <c r="AL256" s="10"/>
      <c r="AM256" s="9"/>
      <c r="AN256" s="10"/>
      <c r="AO256" s="9"/>
      <c r="AP256" s="8">
        <f>Z256+AB256+AD256+AF256+AH256+AJ256+AL256+AN256</f>
        <v>18992</v>
      </c>
      <c r="AQ256" s="7">
        <f>AA256+AC256+AE256+AG256+AI256+AK256+AM256+AO256</f>
        <v>23136</v>
      </c>
      <c r="AR256" s="4" t="s">
        <v>151</v>
      </c>
    </row>
    <row r="257" spans="1:44" ht="28.8" x14ac:dyDescent="0.3">
      <c r="A257" s="12" t="s">
        <v>273</v>
      </c>
      <c r="B257" s="12" t="s">
        <v>50</v>
      </c>
      <c r="C257" s="11" t="s">
        <v>49</v>
      </c>
      <c r="D257" s="10"/>
      <c r="E257" s="9"/>
      <c r="F257" s="10"/>
      <c r="G257" s="9"/>
      <c r="H257" s="10"/>
      <c r="I257" s="9"/>
      <c r="J257" s="10"/>
      <c r="K257" s="9"/>
      <c r="L257" s="10"/>
      <c r="M257" s="9"/>
      <c r="N257" s="10"/>
      <c r="O257" s="9"/>
      <c r="P257" s="10"/>
      <c r="Q257" s="9"/>
      <c r="R257" s="10"/>
      <c r="S257" s="9"/>
      <c r="T257" s="10"/>
      <c r="U257" s="9"/>
      <c r="V257" s="10"/>
      <c r="W257" s="9"/>
      <c r="X257" s="10"/>
      <c r="Y257" s="9"/>
      <c r="Z257" s="8">
        <f>D257+F257+H257+J257+L257+P257+R257+T257+V257+X257+N257</f>
        <v>0</v>
      </c>
      <c r="AA257" s="7">
        <f>E257+G257+I257+K257+M257+Q257+S257+U257+W257+Y257+O257</f>
        <v>0</v>
      </c>
      <c r="AB257" s="10"/>
      <c r="AC257" s="9"/>
      <c r="AD257" s="10"/>
      <c r="AE257" s="9"/>
      <c r="AF257" s="10"/>
      <c r="AG257" s="9"/>
      <c r="AH257" s="10"/>
      <c r="AI257" s="9"/>
      <c r="AJ257" s="10"/>
      <c r="AK257" s="9"/>
      <c r="AL257" s="10">
        <v>12368</v>
      </c>
      <c r="AM257" s="9">
        <v>12368</v>
      </c>
      <c r="AN257" s="10"/>
      <c r="AO257" s="9"/>
      <c r="AP257" s="8">
        <f>Z257+AB257+AD257+AF257+AH257+AJ257+AL257+AN257</f>
        <v>12368</v>
      </c>
      <c r="AQ257" s="7">
        <f>AA257+AC257+AE257+AG257+AI257+AK257+AM257+AO257</f>
        <v>12368</v>
      </c>
      <c r="AR257" s="4" t="s">
        <v>48</v>
      </c>
    </row>
    <row r="258" spans="1:44" x14ac:dyDescent="0.3">
      <c r="A258" s="12" t="s">
        <v>273</v>
      </c>
      <c r="B258" s="12" t="s">
        <v>7</v>
      </c>
      <c r="C258" s="11"/>
      <c r="D258" s="10">
        <v>8868</v>
      </c>
      <c r="E258" s="9">
        <v>9865</v>
      </c>
      <c r="F258" s="10"/>
      <c r="G258" s="9"/>
      <c r="H258" s="10"/>
      <c r="I258" s="9"/>
      <c r="J258" s="10"/>
      <c r="K258" s="9"/>
      <c r="L258" s="10"/>
      <c r="M258" s="9"/>
      <c r="N258" s="10"/>
      <c r="O258" s="9"/>
      <c r="P258" s="10"/>
      <c r="Q258" s="9"/>
      <c r="R258" s="10"/>
      <c r="S258" s="9"/>
      <c r="T258" s="10"/>
      <c r="U258" s="9"/>
      <c r="V258" s="10"/>
      <c r="W258" s="9"/>
      <c r="X258" s="10"/>
      <c r="Y258" s="9"/>
      <c r="Z258" s="8">
        <f>D258+F258+H258+J258+L258+P258+R258+T258+V258+X258+N258</f>
        <v>8868</v>
      </c>
      <c r="AA258" s="7">
        <f>E258+G258+I258+K258+M258+Q258+S258+U258+W258+Y258+O258</f>
        <v>9865</v>
      </c>
      <c r="AB258" s="10"/>
      <c r="AC258" s="9"/>
      <c r="AD258" s="10"/>
      <c r="AE258" s="9"/>
      <c r="AF258" s="10"/>
      <c r="AG258" s="9"/>
      <c r="AH258" s="10"/>
      <c r="AI258" s="9"/>
      <c r="AJ258" s="10"/>
      <c r="AK258" s="9"/>
      <c r="AL258" s="10"/>
      <c r="AM258" s="9"/>
      <c r="AN258" s="10"/>
      <c r="AO258" s="9"/>
      <c r="AP258" s="8">
        <f>Z258+AB258+AD258+AF258+AH258+AJ258+AL258+AN258</f>
        <v>8868</v>
      </c>
      <c r="AQ258" s="7">
        <f>AA258+AC258+AE258+AG258+AI258+AK258+AM258+AO258</f>
        <v>9865</v>
      </c>
      <c r="AR258" s="4" t="s">
        <v>110</v>
      </c>
    </row>
    <row r="259" spans="1:44" x14ac:dyDescent="0.3">
      <c r="A259" s="12" t="s">
        <v>273</v>
      </c>
      <c r="B259" s="12" t="s">
        <v>4</v>
      </c>
      <c r="C259" s="11"/>
      <c r="D259" s="10">
        <v>7876</v>
      </c>
      <c r="E259" s="9">
        <v>8811</v>
      </c>
      <c r="F259" s="10"/>
      <c r="G259" s="9"/>
      <c r="H259" s="10"/>
      <c r="I259" s="9"/>
      <c r="J259" s="10"/>
      <c r="K259" s="9"/>
      <c r="L259" s="10"/>
      <c r="M259" s="9"/>
      <c r="N259" s="10"/>
      <c r="O259" s="9"/>
      <c r="P259" s="10"/>
      <c r="Q259" s="9"/>
      <c r="R259" s="10"/>
      <c r="S259" s="9"/>
      <c r="T259" s="10"/>
      <c r="U259" s="9"/>
      <c r="V259" s="10"/>
      <c r="W259" s="9"/>
      <c r="X259" s="10"/>
      <c r="Y259" s="9"/>
      <c r="Z259" s="8">
        <f>D259+F259+H259+J259+L259+P259+R259+T259+V259+X259+N259</f>
        <v>7876</v>
      </c>
      <c r="AA259" s="7">
        <f>E259+G259+I259+K259+M259+Q259+S259+U259+W259+Y259+O259</f>
        <v>8811</v>
      </c>
      <c r="AB259" s="10"/>
      <c r="AC259" s="9"/>
      <c r="AD259" s="10"/>
      <c r="AE259" s="9"/>
      <c r="AF259" s="10"/>
      <c r="AG259" s="9"/>
      <c r="AH259" s="10"/>
      <c r="AI259" s="9"/>
      <c r="AJ259" s="10"/>
      <c r="AK259" s="9"/>
      <c r="AL259" s="10"/>
      <c r="AM259" s="9"/>
      <c r="AN259" s="10"/>
      <c r="AO259" s="9"/>
      <c r="AP259" s="8">
        <f>Z259+AB259+AD259+AF259+AH259+AJ259+AL259+AN259</f>
        <v>7876</v>
      </c>
      <c r="AQ259" s="7">
        <f>AA259+AC259+AE259+AG259+AI259+AK259+AM259+AO259</f>
        <v>8811</v>
      </c>
      <c r="AR259" s="4" t="s">
        <v>110</v>
      </c>
    </row>
    <row r="260" spans="1:44" x14ac:dyDescent="0.3">
      <c r="A260" s="12" t="s">
        <v>273</v>
      </c>
      <c r="B260" s="32" t="s">
        <v>272</v>
      </c>
      <c r="C260" s="11" t="s">
        <v>49</v>
      </c>
      <c r="D260" s="10">
        <v>104012</v>
      </c>
      <c r="E260" s="9">
        <v>113500</v>
      </c>
      <c r="F260" s="10">
        <v>800</v>
      </c>
      <c r="G260" s="9">
        <v>750</v>
      </c>
      <c r="H260" s="10">
        <v>10200</v>
      </c>
      <c r="I260" s="9">
        <v>10200</v>
      </c>
      <c r="J260" s="10">
        <v>1300</v>
      </c>
      <c r="K260" s="9">
        <v>1300</v>
      </c>
      <c r="L260" s="10">
        <v>3000</v>
      </c>
      <c r="M260" s="9">
        <v>3600</v>
      </c>
      <c r="N260" s="10">
        <v>500</v>
      </c>
      <c r="O260" s="9">
        <v>550</v>
      </c>
      <c r="P260" s="10"/>
      <c r="Q260" s="9"/>
      <c r="R260" s="10">
        <v>1800</v>
      </c>
      <c r="S260" s="9">
        <v>1800</v>
      </c>
      <c r="T260" s="10">
        <v>22000</v>
      </c>
      <c r="U260" s="9">
        <v>22000</v>
      </c>
      <c r="V260" s="10"/>
      <c r="W260" s="9"/>
      <c r="X260" s="10"/>
      <c r="Y260" s="9"/>
      <c r="Z260" s="8">
        <f>D260+F260+H260+J260+L260+P260+R260+T260+V260+X260+N260</f>
        <v>143612</v>
      </c>
      <c r="AA260" s="7">
        <f>E260+G260+I260+K260+M260+Q260+S260+U260+W260+Y260+O260</f>
        <v>153700</v>
      </c>
      <c r="AB260" s="10">
        <v>40</v>
      </c>
      <c r="AC260" s="9">
        <v>40</v>
      </c>
      <c r="AD260" s="10">
        <v>5980</v>
      </c>
      <c r="AE260" s="9">
        <v>4580</v>
      </c>
      <c r="AF260" s="10">
        <v>14245</v>
      </c>
      <c r="AG260" s="9">
        <v>14630</v>
      </c>
      <c r="AH260" s="10"/>
      <c r="AI260" s="9"/>
      <c r="AJ260" s="10"/>
      <c r="AK260" s="9"/>
      <c r="AL260" s="10"/>
      <c r="AM260" s="9"/>
      <c r="AN260" s="10"/>
      <c r="AO260" s="9"/>
      <c r="AP260" s="8">
        <f>Z260+AB260+AD260+AF260+AH260+AJ260+AL260+AN260</f>
        <v>163877</v>
      </c>
      <c r="AQ260" s="7">
        <f>AA260+AC260+AE260+AG260+AI260+AK260+AM260+AO260</f>
        <v>172950</v>
      </c>
      <c r="AR260" s="4" t="s">
        <v>271</v>
      </c>
    </row>
    <row r="261" spans="1:44" x14ac:dyDescent="0.3">
      <c r="A261" s="6" t="s">
        <v>270</v>
      </c>
      <c r="B261" s="6" t="s">
        <v>1</v>
      </c>
      <c r="C261" s="23"/>
      <c r="D261" s="22">
        <f>SUM(D230:D260)</f>
        <v>536762</v>
      </c>
      <c r="E261" s="26">
        <f>SUM(E230:E260)</f>
        <v>605920</v>
      </c>
      <c r="F261" s="22">
        <f>SUM(F230:F260)</f>
        <v>3491</v>
      </c>
      <c r="G261" s="22">
        <f>SUM(G230:G260)</f>
        <v>3385</v>
      </c>
      <c r="H261" s="22">
        <f>SUM(H230:H260)</f>
        <v>39782</v>
      </c>
      <c r="I261" s="22">
        <f>SUM(I230:I260)</f>
        <v>36162</v>
      </c>
      <c r="J261" s="22">
        <f>SUM(J230:J260)</f>
        <v>4116</v>
      </c>
      <c r="K261" s="22">
        <f>SUM(K230:K260)</f>
        <v>4616</v>
      </c>
      <c r="L261" s="22">
        <f>SUM(L230:L260)</f>
        <v>23136</v>
      </c>
      <c r="M261" s="22">
        <f>SUM(M230:M260)</f>
        <v>25386</v>
      </c>
      <c r="N261" s="22">
        <f>SUM(N230:N260)</f>
        <v>2405</v>
      </c>
      <c r="O261" s="22">
        <f>SUM(O230:O260)</f>
        <v>2735</v>
      </c>
      <c r="P261" s="22">
        <f>SUM(P230:P260)</f>
        <v>4200</v>
      </c>
      <c r="Q261" s="22">
        <f>SUM(Q230:Q260)</f>
        <v>4200</v>
      </c>
      <c r="R261" s="22">
        <f>SUM(R230:R260)</f>
        <v>23955</v>
      </c>
      <c r="S261" s="22">
        <f>SUM(S230:S260)</f>
        <v>23735</v>
      </c>
      <c r="T261" s="22">
        <f>SUM(T230:T260)</f>
        <v>37291</v>
      </c>
      <c r="U261" s="22">
        <f>SUM(U230:U260)</f>
        <v>37921</v>
      </c>
      <c r="V261" s="22">
        <f>SUM(V230:V260)</f>
        <v>17803</v>
      </c>
      <c r="W261" s="22">
        <f>SUM(W230:W260)</f>
        <v>18100</v>
      </c>
      <c r="X261" s="22">
        <f>SUM(X230:X260)</f>
        <v>0</v>
      </c>
      <c r="Y261" s="22">
        <f>SUM(Y230:Y260)</f>
        <v>0</v>
      </c>
      <c r="Z261" s="22">
        <f>SUM(Z230:Z260)</f>
        <v>692941</v>
      </c>
      <c r="AA261" s="22">
        <f>SUM(AA230:AA260)</f>
        <v>762160</v>
      </c>
      <c r="AB261" s="22">
        <f>SUM(AB230:AB260)</f>
        <v>255</v>
      </c>
      <c r="AC261" s="22">
        <f>SUM(AC230:AC260)</f>
        <v>70</v>
      </c>
      <c r="AD261" s="22">
        <f>SUM(AD230:AD260)</f>
        <v>83240</v>
      </c>
      <c r="AE261" s="22">
        <f>SUM(AE230:AE260)</f>
        <v>81969</v>
      </c>
      <c r="AF261" s="22">
        <f>SUM(AF230:AF260)</f>
        <v>56272</v>
      </c>
      <c r="AG261" s="22">
        <f>SUM(AG230:AG260)</f>
        <v>51705</v>
      </c>
      <c r="AH261" s="22">
        <f>SUM(AH230:AH260)</f>
        <v>2391</v>
      </c>
      <c r="AI261" s="22">
        <f>SUM(AI230:AI260)</f>
        <v>2358</v>
      </c>
      <c r="AJ261" s="22">
        <f>SUM(AJ230:AJ260)</f>
        <v>0</v>
      </c>
      <c r="AK261" s="22">
        <f>SUM(AK230:AK260)</f>
        <v>0</v>
      </c>
      <c r="AL261" s="22">
        <f>SUM(AL230:AL260)</f>
        <v>12368</v>
      </c>
      <c r="AM261" s="22">
        <f>SUM(AM230:AM260)</f>
        <v>12368</v>
      </c>
      <c r="AN261" s="22">
        <f>SUM(AN230:AN260)</f>
        <v>0</v>
      </c>
      <c r="AO261" s="22">
        <f>SUM(AO230:AO260)</f>
        <v>0</v>
      </c>
      <c r="AP261" s="22">
        <f>SUM(AP230:AP260)</f>
        <v>847467</v>
      </c>
      <c r="AQ261" s="22">
        <f>SUM(AQ230:AQ260)</f>
        <v>910630</v>
      </c>
      <c r="AR261" s="4"/>
    </row>
    <row r="262" spans="1:44" x14ac:dyDescent="0.3">
      <c r="A262" s="12" t="s">
        <v>254</v>
      </c>
      <c r="B262" s="12" t="s">
        <v>226</v>
      </c>
      <c r="C262" s="11" t="s">
        <v>24</v>
      </c>
      <c r="D262" s="10">
        <v>25649</v>
      </c>
      <c r="E262" s="9">
        <v>24056</v>
      </c>
      <c r="F262" s="10">
        <v>1280</v>
      </c>
      <c r="G262" s="9">
        <v>1280</v>
      </c>
      <c r="H262" s="10"/>
      <c r="I262" s="9"/>
      <c r="J262" s="10">
        <v>310</v>
      </c>
      <c r="K262" s="9">
        <v>285</v>
      </c>
      <c r="L262" s="10">
        <v>2480</v>
      </c>
      <c r="M262" s="9">
        <v>4680</v>
      </c>
      <c r="N262" s="10">
        <v>262</v>
      </c>
      <c r="O262" s="9">
        <v>262</v>
      </c>
      <c r="P262" s="10">
        <v>4385</v>
      </c>
      <c r="Q262" s="9">
        <v>4035</v>
      </c>
      <c r="R262" s="10">
        <v>710</v>
      </c>
      <c r="S262" s="9">
        <v>290</v>
      </c>
      <c r="T262" s="10"/>
      <c r="U262" s="9"/>
      <c r="V262" s="10"/>
      <c r="W262" s="9"/>
      <c r="X262" s="10"/>
      <c r="Y262" s="9"/>
      <c r="Z262" s="8">
        <f>D262+F262+H262+J262+L262+P262+R262+T262+V262+X262+N262</f>
        <v>35076</v>
      </c>
      <c r="AA262" s="7">
        <f>E262+G262+I262+K262+M262+Q262+S262+U262+W262+Y262+O262</f>
        <v>34888</v>
      </c>
      <c r="AB262" s="10">
        <v>50</v>
      </c>
      <c r="AC262" s="9"/>
      <c r="AD262" s="10">
        <v>4900</v>
      </c>
      <c r="AE262" s="9">
        <v>4260</v>
      </c>
      <c r="AF262" s="10">
        <v>2100</v>
      </c>
      <c r="AG262" s="9">
        <v>2100</v>
      </c>
      <c r="AH262" s="10"/>
      <c r="AI262" s="9"/>
      <c r="AJ262" s="10"/>
      <c r="AK262" s="9"/>
      <c r="AL262" s="10"/>
      <c r="AM262" s="9"/>
      <c r="AN262" s="10"/>
      <c r="AO262" s="9">
        <v>130</v>
      </c>
      <c r="AP262" s="8">
        <f>Z262+AB262+AD262+AF262+AH262+AJ262+AL262+AN262</f>
        <v>42126</v>
      </c>
      <c r="AQ262" s="7">
        <f>AA262+AC262+AE262+AG262+AI262+AK262+AM262+AO262</f>
        <v>41378</v>
      </c>
      <c r="AR262" s="4" t="s">
        <v>110</v>
      </c>
    </row>
    <row r="263" spans="1:44" x14ac:dyDescent="0.3">
      <c r="A263" s="12" t="s">
        <v>254</v>
      </c>
      <c r="B263" s="12" t="s">
        <v>104</v>
      </c>
      <c r="C263" s="11" t="s">
        <v>103</v>
      </c>
      <c r="D263" s="10"/>
      <c r="E263" s="9"/>
      <c r="F263" s="10"/>
      <c r="G263" s="9"/>
      <c r="H263" s="10"/>
      <c r="I263" s="9"/>
      <c r="J263" s="10"/>
      <c r="K263" s="9"/>
      <c r="L263" s="10"/>
      <c r="M263" s="9"/>
      <c r="N263" s="10"/>
      <c r="O263" s="9"/>
      <c r="P263" s="10"/>
      <c r="Q263" s="9"/>
      <c r="R263" s="10">
        <v>200</v>
      </c>
      <c r="S263" s="9">
        <v>180</v>
      </c>
      <c r="T263" s="10"/>
      <c r="U263" s="9"/>
      <c r="V263" s="10"/>
      <c r="W263" s="9"/>
      <c r="X263" s="10"/>
      <c r="Y263" s="9"/>
      <c r="Z263" s="8">
        <f>D263+F263+H263+J263+L263+P263+R263+T263+V263+X263+N263</f>
        <v>200</v>
      </c>
      <c r="AA263" s="7">
        <f>E263+G263+I263+K263+M263+Q263+S263+U263+W263+Y263+O263</f>
        <v>180</v>
      </c>
      <c r="AB263" s="10"/>
      <c r="AC263" s="9"/>
      <c r="AD263" s="10">
        <v>100</v>
      </c>
      <c r="AE263" s="9">
        <v>95</v>
      </c>
      <c r="AF263" s="10">
        <v>100</v>
      </c>
      <c r="AG263" s="9">
        <v>95</v>
      </c>
      <c r="AH263" s="10"/>
      <c r="AI263" s="9"/>
      <c r="AJ263" s="10"/>
      <c r="AK263" s="9"/>
      <c r="AL263" s="10"/>
      <c r="AM263" s="9"/>
      <c r="AN263" s="10"/>
      <c r="AO263" s="9"/>
      <c r="AP263" s="8">
        <f>Z263+AB263+AD263+AF263+AH263+AJ263+AL263+AN263</f>
        <v>400</v>
      </c>
      <c r="AQ263" s="7">
        <f>AA263+AC263+AE263+AG263+AI263+AK263+AM263+AO263</f>
        <v>370</v>
      </c>
      <c r="AR263" s="4" t="s">
        <v>110</v>
      </c>
    </row>
    <row r="264" spans="1:44" x14ac:dyDescent="0.3">
      <c r="A264" s="12" t="s">
        <v>254</v>
      </c>
      <c r="B264" s="12" t="s">
        <v>269</v>
      </c>
      <c r="C264" s="31" t="s">
        <v>265</v>
      </c>
      <c r="D264" s="10">
        <v>259859</v>
      </c>
      <c r="E264" s="9">
        <v>293857</v>
      </c>
      <c r="F264" s="10">
        <v>1750</v>
      </c>
      <c r="G264" s="9">
        <v>1750</v>
      </c>
      <c r="H264" s="25">
        <v>7033</v>
      </c>
      <c r="I264" s="9">
        <v>11821</v>
      </c>
      <c r="J264" s="10">
        <v>7700</v>
      </c>
      <c r="K264" s="9">
        <v>7700</v>
      </c>
      <c r="L264" s="10">
        <v>18700</v>
      </c>
      <c r="M264" s="9">
        <v>14700</v>
      </c>
      <c r="N264" s="10">
        <v>2196</v>
      </c>
      <c r="O264" s="9">
        <v>2196</v>
      </c>
      <c r="P264" s="10"/>
      <c r="Q264" s="9"/>
      <c r="R264" s="10">
        <v>5160</v>
      </c>
      <c r="S264" s="9">
        <v>4902</v>
      </c>
      <c r="T264" s="10">
        <v>43441</v>
      </c>
      <c r="U264" s="9">
        <v>48649</v>
      </c>
      <c r="V264" s="10"/>
      <c r="W264" s="9"/>
      <c r="X264" s="10"/>
      <c r="Y264" s="9"/>
      <c r="Z264" s="8">
        <f>D264+F264+H264+J264+L264+P264+R264+T264+V264+X264+N264</f>
        <v>345839</v>
      </c>
      <c r="AA264" s="7">
        <f>E264+G264+I264+K264+M264+Q264+S264+U264+W264+Y264+O264</f>
        <v>385575</v>
      </c>
      <c r="AB264" s="10">
        <v>100</v>
      </c>
      <c r="AC264" s="9"/>
      <c r="AD264" s="10">
        <v>24930</v>
      </c>
      <c r="AE264" s="9">
        <v>23893</v>
      </c>
      <c r="AF264" s="10">
        <v>38845</v>
      </c>
      <c r="AG264" s="9">
        <v>41000</v>
      </c>
      <c r="AH264" s="10"/>
      <c r="AI264" s="9"/>
      <c r="AJ264" s="10"/>
      <c r="AK264" s="9"/>
      <c r="AL264" s="10"/>
      <c r="AM264" s="9"/>
      <c r="AN264" s="10"/>
      <c r="AO264" s="9"/>
      <c r="AP264" s="8">
        <f>Z264+AB264+AD264+AF264+AH264+AJ264+AL264+AN264</f>
        <v>409714</v>
      </c>
      <c r="AQ264" s="7">
        <f>AA264+AC264+AE264+AG264+AI264+AK264+AM264+AO264</f>
        <v>450468</v>
      </c>
      <c r="AR264" s="4" t="s">
        <v>264</v>
      </c>
    </row>
    <row r="265" spans="1:44" ht="40.200000000000003" x14ac:dyDescent="0.3">
      <c r="A265" s="12" t="s">
        <v>254</v>
      </c>
      <c r="B265" s="12" t="s">
        <v>268</v>
      </c>
      <c r="C265" s="31" t="s">
        <v>265</v>
      </c>
      <c r="D265" s="10">
        <v>15680</v>
      </c>
      <c r="E265" s="9">
        <v>15680</v>
      </c>
      <c r="F265" s="10"/>
      <c r="G265" s="9"/>
      <c r="H265" s="10"/>
      <c r="I265" s="9"/>
      <c r="J265" s="10"/>
      <c r="K265" s="9"/>
      <c r="L265" s="10"/>
      <c r="M265" s="9"/>
      <c r="N265" s="10"/>
      <c r="O265" s="9"/>
      <c r="P265" s="10"/>
      <c r="Q265" s="9"/>
      <c r="R265" s="10"/>
      <c r="S265" s="9"/>
      <c r="T265" s="10"/>
      <c r="U265" s="9"/>
      <c r="V265" s="10"/>
      <c r="W265" s="9"/>
      <c r="X265" s="10"/>
      <c r="Y265" s="9"/>
      <c r="Z265" s="8">
        <f>D265+F265+H265+J265+L265+P265+R265+T265+V265+X265+N265</f>
        <v>15680</v>
      </c>
      <c r="AA265" s="7">
        <f>E265+G265+I265+K265+M265+Q265+S265+U265+W265+Y265+O265</f>
        <v>15680</v>
      </c>
      <c r="AB265" s="10"/>
      <c r="AC265" s="9"/>
      <c r="AD265" s="10"/>
      <c r="AE265" s="9"/>
      <c r="AF265" s="10"/>
      <c r="AG265" s="9"/>
      <c r="AH265" s="10"/>
      <c r="AI265" s="9"/>
      <c r="AJ265" s="10"/>
      <c r="AK265" s="9"/>
      <c r="AL265" s="10"/>
      <c r="AM265" s="9"/>
      <c r="AN265" s="10"/>
      <c r="AO265" s="9"/>
      <c r="AP265" s="8">
        <f>Z265+AB265+AD265+AF265+AH265+AJ265+AL265+AN265</f>
        <v>15680</v>
      </c>
      <c r="AQ265" s="7">
        <f>AA265+AC265+AE265+AG265+AI265+AK265+AM265+AO265</f>
        <v>15680</v>
      </c>
      <c r="AR265" s="4" t="s">
        <v>264</v>
      </c>
    </row>
    <row r="266" spans="1:44" ht="27" x14ac:dyDescent="0.3">
      <c r="A266" s="12" t="s">
        <v>254</v>
      </c>
      <c r="B266" s="12" t="s">
        <v>267</v>
      </c>
      <c r="C266" s="31" t="s">
        <v>265</v>
      </c>
      <c r="D266" s="10">
        <v>8591</v>
      </c>
      <c r="E266" s="9">
        <v>8591</v>
      </c>
      <c r="F266" s="10"/>
      <c r="G266" s="9"/>
      <c r="H266" s="10"/>
      <c r="I266" s="9"/>
      <c r="J266" s="10"/>
      <c r="K266" s="9"/>
      <c r="L266" s="10"/>
      <c r="M266" s="9"/>
      <c r="N266" s="10"/>
      <c r="O266" s="9"/>
      <c r="P266" s="10"/>
      <c r="Q266" s="9"/>
      <c r="R266" s="10"/>
      <c r="S266" s="9"/>
      <c r="T266" s="10"/>
      <c r="U266" s="9"/>
      <c r="V266" s="10"/>
      <c r="W266" s="9"/>
      <c r="X266" s="10"/>
      <c r="Y266" s="9"/>
      <c r="Z266" s="8">
        <f>D266+F266+H266+J266+L266+P266+R266+T266+V266+X266+N266</f>
        <v>8591</v>
      </c>
      <c r="AA266" s="7">
        <f>E266+G266+I266+K266+M266+Q266+S266+U266+W266+Y266+O266</f>
        <v>8591</v>
      </c>
      <c r="AB266" s="10"/>
      <c r="AC266" s="9"/>
      <c r="AD266" s="10"/>
      <c r="AE266" s="9"/>
      <c r="AF266" s="10"/>
      <c r="AG266" s="9"/>
      <c r="AH266" s="10"/>
      <c r="AI266" s="9"/>
      <c r="AJ266" s="10"/>
      <c r="AK266" s="9"/>
      <c r="AL266" s="10"/>
      <c r="AM266" s="9"/>
      <c r="AN266" s="10"/>
      <c r="AO266" s="9"/>
      <c r="AP266" s="8">
        <f>Z266+AB266+AD266+AF266+AH266+AJ266+AL266+AN266</f>
        <v>8591</v>
      </c>
      <c r="AQ266" s="7">
        <f>AA266+AC266+AE266+AG266+AI266+AK266+AM266+AO266</f>
        <v>8591</v>
      </c>
      <c r="AR266" s="4" t="s">
        <v>264</v>
      </c>
    </row>
    <row r="267" spans="1:44" ht="27" x14ac:dyDescent="0.3">
      <c r="A267" s="12" t="s">
        <v>254</v>
      </c>
      <c r="B267" s="12" t="s">
        <v>266</v>
      </c>
      <c r="C267" s="31" t="s">
        <v>265</v>
      </c>
      <c r="D267" s="10"/>
      <c r="E267" s="9"/>
      <c r="F267" s="10"/>
      <c r="G267" s="9"/>
      <c r="H267" s="10"/>
      <c r="I267" s="9"/>
      <c r="J267" s="10"/>
      <c r="K267" s="9"/>
      <c r="L267" s="10"/>
      <c r="M267" s="9"/>
      <c r="N267" s="10"/>
      <c r="O267" s="9"/>
      <c r="P267" s="10"/>
      <c r="Q267" s="9"/>
      <c r="R267" s="10"/>
      <c r="S267" s="9"/>
      <c r="T267" s="10">
        <v>820</v>
      </c>
      <c r="U267" s="9">
        <v>1430</v>
      </c>
      <c r="V267" s="10"/>
      <c r="W267" s="9"/>
      <c r="X267" s="10"/>
      <c r="Y267" s="9"/>
      <c r="Z267" s="8">
        <f>D267+F267+H267+J267+L267+P267+R267+T267+V267+X267+N267</f>
        <v>820</v>
      </c>
      <c r="AA267" s="7">
        <f>E267+G267+I267+K267+M267+Q267+S267+U267+W267+Y267+O267</f>
        <v>1430</v>
      </c>
      <c r="AB267" s="10"/>
      <c r="AC267" s="9"/>
      <c r="AD267" s="10"/>
      <c r="AE267" s="9"/>
      <c r="AF267" s="10"/>
      <c r="AG267" s="9"/>
      <c r="AH267" s="10"/>
      <c r="AI267" s="9"/>
      <c r="AJ267" s="10"/>
      <c r="AK267" s="9"/>
      <c r="AL267" s="10"/>
      <c r="AM267" s="9"/>
      <c r="AN267" s="10"/>
      <c r="AO267" s="9"/>
      <c r="AP267" s="8">
        <f>Z267+AB267+AD267+AF267+AH267+AJ267+AL267+AN267</f>
        <v>820</v>
      </c>
      <c r="AQ267" s="7">
        <f>AA267+AC267+AE267+AG267+AI267+AK267+AM267+AO267</f>
        <v>1430</v>
      </c>
      <c r="AR267" s="4" t="s">
        <v>264</v>
      </c>
    </row>
    <row r="268" spans="1:44" x14ac:dyDescent="0.3">
      <c r="A268" s="12" t="s">
        <v>254</v>
      </c>
      <c r="B268" s="12" t="s">
        <v>137</v>
      </c>
      <c r="C268" s="11" t="s">
        <v>8</v>
      </c>
      <c r="D268" s="10">
        <v>74888</v>
      </c>
      <c r="E268" s="9">
        <v>71484</v>
      </c>
      <c r="F268" s="10">
        <v>10</v>
      </c>
      <c r="G268" s="9">
        <v>0</v>
      </c>
      <c r="H268" s="10"/>
      <c r="I268" s="9"/>
      <c r="J268" s="10">
        <v>360</v>
      </c>
      <c r="K268" s="9">
        <v>0</v>
      </c>
      <c r="L268" s="10">
        <v>2720</v>
      </c>
      <c r="M268" s="9">
        <v>0</v>
      </c>
      <c r="N268" s="10">
        <v>540</v>
      </c>
      <c r="O268" s="9">
        <v>480</v>
      </c>
      <c r="P268" s="10">
        <v>4066</v>
      </c>
      <c r="Q268" s="9">
        <v>0</v>
      </c>
      <c r="R268" s="10">
        <v>3220</v>
      </c>
      <c r="S268" s="9">
        <v>2900</v>
      </c>
      <c r="T268" s="10"/>
      <c r="U268" s="9"/>
      <c r="V268" s="10"/>
      <c r="W268" s="9"/>
      <c r="X268" s="10"/>
      <c r="Y268" s="9"/>
      <c r="Z268" s="8">
        <f>D268+F268+H268+J268+L268+P268+R268+T268+V268+X268+N268</f>
        <v>85804</v>
      </c>
      <c r="AA268" s="7">
        <f>E268+G268+I268+K268+M268+Q268+S268+U268+W268+Y268+O268</f>
        <v>74864</v>
      </c>
      <c r="AB268" s="10"/>
      <c r="AC268" s="9"/>
      <c r="AD268" s="10">
        <v>6070</v>
      </c>
      <c r="AE268" s="9">
        <v>4700</v>
      </c>
      <c r="AF268" s="10">
        <v>4510</v>
      </c>
      <c r="AG268" s="9">
        <v>4400</v>
      </c>
      <c r="AH268" s="10"/>
      <c r="AI268" s="9"/>
      <c r="AJ268" s="10"/>
      <c r="AK268" s="9"/>
      <c r="AL268" s="10"/>
      <c r="AM268" s="9"/>
      <c r="AN268" s="10">
        <v>270</v>
      </c>
      <c r="AO268" s="9">
        <v>264</v>
      </c>
      <c r="AP268" s="8">
        <f>Z268+AB268+AD268+AF268+AH268+AJ268+AL268+AN268</f>
        <v>96654</v>
      </c>
      <c r="AQ268" s="7">
        <f>AA268+AC268+AE268+AG268+AI268+AK268+AM268+AO268</f>
        <v>84228</v>
      </c>
      <c r="AR268" s="4" t="s">
        <v>129</v>
      </c>
    </row>
    <row r="269" spans="1:44" ht="40.200000000000003" x14ac:dyDescent="0.3">
      <c r="A269" s="12" t="s">
        <v>254</v>
      </c>
      <c r="B269" s="12" t="s">
        <v>263</v>
      </c>
      <c r="C269" s="11" t="s">
        <v>8</v>
      </c>
      <c r="D269" s="10">
        <v>3200</v>
      </c>
      <c r="E269" s="9"/>
      <c r="F269" s="10"/>
      <c r="G269" s="9"/>
      <c r="H269" s="10"/>
      <c r="I269" s="9"/>
      <c r="J269" s="10"/>
      <c r="K269" s="9"/>
      <c r="L269" s="10"/>
      <c r="M269" s="9"/>
      <c r="N269" s="10"/>
      <c r="O269" s="9"/>
      <c r="P269" s="10"/>
      <c r="Q269" s="9"/>
      <c r="R269" s="10"/>
      <c r="S269" s="9"/>
      <c r="T269" s="10"/>
      <c r="U269" s="9"/>
      <c r="V269" s="10"/>
      <c r="W269" s="9"/>
      <c r="X269" s="10"/>
      <c r="Y269" s="9"/>
      <c r="Z269" s="8">
        <f>D269+F269+H269+J269+L269+P269+R269+T269+V269+X269+N269</f>
        <v>3200</v>
      </c>
      <c r="AA269" s="7">
        <f>E269+G269+I269+K269+M269+Q269+S269+U269+W269+Y269+O269</f>
        <v>0</v>
      </c>
      <c r="AB269" s="10"/>
      <c r="AC269" s="9"/>
      <c r="AD269" s="10"/>
      <c r="AE269" s="9"/>
      <c r="AF269" s="10"/>
      <c r="AG269" s="9"/>
      <c r="AH269" s="10"/>
      <c r="AI269" s="9"/>
      <c r="AJ269" s="10"/>
      <c r="AK269" s="9"/>
      <c r="AL269" s="10"/>
      <c r="AM269" s="9"/>
      <c r="AN269" s="10"/>
      <c r="AO269" s="9"/>
      <c r="AP269" s="8">
        <f>Z269+AB269+AD269+AF269+AH269+AJ269+AL269+AN269</f>
        <v>3200</v>
      </c>
      <c r="AQ269" s="7">
        <f>AA269+AC269+AE269+AG269+AI269+AK269+AM269+AO269</f>
        <v>0</v>
      </c>
      <c r="AR269" s="4" t="s">
        <v>200</v>
      </c>
    </row>
    <row r="270" spans="1:44" x14ac:dyDescent="0.3">
      <c r="A270" s="12" t="s">
        <v>254</v>
      </c>
      <c r="B270" s="12" t="s">
        <v>262</v>
      </c>
      <c r="C270" s="11" t="s">
        <v>99</v>
      </c>
      <c r="D270" s="10"/>
      <c r="E270" s="9"/>
      <c r="F270" s="10"/>
      <c r="G270" s="9"/>
      <c r="H270" s="10"/>
      <c r="I270" s="9"/>
      <c r="J270" s="10"/>
      <c r="K270" s="9"/>
      <c r="L270" s="10"/>
      <c r="M270" s="9"/>
      <c r="N270" s="10"/>
      <c r="O270" s="9"/>
      <c r="P270" s="10"/>
      <c r="Q270" s="9"/>
      <c r="R270" s="10"/>
      <c r="S270" s="9"/>
      <c r="T270" s="10"/>
      <c r="U270" s="9"/>
      <c r="V270" s="10"/>
      <c r="W270" s="9"/>
      <c r="X270" s="10"/>
      <c r="Y270" s="9"/>
      <c r="Z270" s="8">
        <f>D270+F270+H270+J270+L270+P270+R270+T270+V270+X270+N270</f>
        <v>0</v>
      </c>
      <c r="AA270" s="7">
        <f>E270+G270+I270+K270+M270+Q270+S270+U270+W270+Y270+O270</f>
        <v>0</v>
      </c>
      <c r="AB270" s="10"/>
      <c r="AC270" s="9"/>
      <c r="AD270" s="10"/>
      <c r="AE270" s="9"/>
      <c r="AF270" s="10">
        <v>2980</v>
      </c>
      <c r="AG270" s="9">
        <v>2980</v>
      </c>
      <c r="AH270" s="10"/>
      <c r="AI270" s="9"/>
      <c r="AJ270" s="10"/>
      <c r="AK270" s="9"/>
      <c r="AL270" s="10"/>
      <c r="AM270" s="9"/>
      <c r="AN270" s="10"/>
      <c r="AO270" s="9"/>
      <c r="AP270" s="8">
        <f>Z270+AB270+AD270+AF270+AH270+AJ270+AL270+AN270</f>
        <v>2980</v>
      </c>
      <c r="AQ270" s="7">
        <f>AA270+AC270+AE270+AG270+AI270+AK270+AM270+AO270</f>
        <v>2980</v>
      </c>
      <c r="AR270" s="4" t="s">
        <v>200</v>
      </c>
    </row>
    <row r="271" spans="1:44" x14ac:dyDescent="0.3">
      <c r="A271" s="12" t="s">
        <v>254</v>
      </c>
      <c r="B271" s="12" t="s">
        <v>261</v>
      </c>
      <c r="C271" s="11" t="s">
        <v>99</v>
      </c>
      <c r="D271" s="10"/>
      <c r="E271" s="9"/>
      <c r="F271" s="10"/>
      <c r="G271" s="9"/>
      <c r="H271" s="25">
        <v>7980</v>
      </c>
      <c r="I271" s="9">
        <v>9065</v>
      </c>
      <c r="J271" s="10">
        <v>300</v>
      </c>
      <c r="K271" s="9"/>
      <c r="L271" s="10">
        <v>1600</v>
      </c>
      <c r="M271" s="9">
        <v>1600</v>
      </c>
      <c r="N271" s="10"/>
      <c r="O271" s="9"/>
      <c r="P271" s="10"/>
      <c r="Q271" s="9"/>
      <c r="R271" s="10"/>
      <c r="S271" s="9"/>
      <c r="T271" s="10"/>
      <c r="U271" s="9"/>
      <c r="V271" s="10"/>
      <c r="W271" s="9"/>
      <c r="X271" s="10"/>
      <c r="Y271" s="9"/>
      <c r="Z271" s="8">
        <f>D271+F271+H271+J271+L271+P271+R271+T271+V271+X271+N271</f>
        <v>9880</v>
      </c>
      <c r="AA271" s="7">
        <f>E271+G271+I271+K271+M271+Q271+S271+U271+W271+Y271+O271</f>
        <v>10665</v>
      </c>
      <c r="AB271" s="10"/>
      <c r="AC271" s="9"/>
      <c r="AD271" s="10"/>
      <c r="AE271" s="9"/>
      <c r="AF271" s="10"/>
      <c r="AG271" s="9"/>
      <c r="AH271" s="10"/>
      <c r="AI271" s="9"/>
      <c r="AJ271" s="10"/>
      <c r="AK271" s="9"/>
      <c r="AL271" s="10"/>
      <c r="AM271" s="9"/>
      <c r="AN271" s="10"/>
      <c r="AO271" s="9"/>
      <c r="AP271" s="8">
        <f>Z271+AB271+AD271+AF271+AH271+AJ271+AL271+AN271</f>
        <v>9880</v>
      </c>
      <c r="AQ271" s="7">
        <f>AA271+AC271+AE271+AG271+AI271+AK271+AM271+AO271</f>
        <v>10665</v>
      </c>
      <c r="AR271" s="4" t="s">
        <v>260</v>
      </c>
    </row>
    <row r="272" spans="1:44" x14ac:dyDescent="0.3">
      <c r="A272" s="12" t="s">
        <v>254</v>
      </c>
      <c r="B272" s="12" t="s">
        <v>259</v>
      </c>
      <c r="C272" s="11" t="s">
        <v>40</v>
      </c>
      <c r="D272" s="10"/>
      <c r="E272" s="9"/>
      <c r="F272" s="10"/>
      <c r="G272" s="9"/>
      <c r="H272" s="15"/>
      <c r="I272" s="9"/>
      <c r="J272" s="10"/>
      <c r="K272" s="9"/>
      <c r="L272" s="10"/>
      <c r="M272" s="9"/>
      <c r="N272" s="10"/>
      <c r="O272" s="9"/>
      <c r="P272" s="10"/>
      <c r="Q272" s="9"/>
      <c r="R272" s="10"/>
      <c r="S272" s="9"/>
      <c r="T272" s="10"/>
      <c r="U272" s="9"/>
      <c r="V272" s="10"/>
      <c r="W272" s="9"/>
      <c r="X272" s="10"/>
      <c r="Y272" s="9"/>
      <c r="Z272" s="8">
        <f>D272+F272+H272+J272+L272+P272+R272+T272+V272+X272+N272</f>
        <v>0</v>
      </c>
      <c r="AA272" s="7">
        <f>E272+G272+I272+K272+M272+Q272+S272+U272+W272+Y272+O272</f>
        <v>0</v>
      </c>
      <c r="AB272" s="10"/>
      <c r="AC272" s="9"/>
      <c r="AD272" s="10">
        <v>1280</v>
      </c>
      <c r="AE272" s="9">
        <v>0</v>
      </c>
      <c r="AF272" s="10"/>
      <c r="AG272" s="9"/>
      <c r="AH272" s="10"/>
      <c r="AI272" s="9"/>
      <c r="AJ272" s="10"/>
      <c r="AK272" s="9"/>
      <c r="AL272" s="10"/>
      <c r="AM272" s="9"/>
      <c r="AN272" s="10"/>
      <c r="AO272" s="9"/>
      <c r="AP272" s="8">
        <f>Z272+AB272+AD272+AF272+AH272+AJ272+AL272+AN272</f>
        <v>1280</v>
      </c>
      <c r="AQ272" s="7">
        <f>AA272+AC272+AE272+AG272+AI272+AK272+AM272+AO272</f>
        <v>0</v>
      </c>
      <c r="AR272" s="4" t="s">
        <v>258</v>
      </c>
    </row>
    <row r="273" spans="1:44" ht="27" x14ac:dyDescent="0.3">
      <c r="A273" s="12" t="s">
        <v>254</v>
      </c>
      <c r="B273" s="12" t="s">
        <v>133</v>
      </c>
      <c r="C273" s="11" t="s">
        <v>8</v>
      </c>
      <c r="D273" s="10"/>
      <c r="E273" s="9"/>
      <c r="F273" s="10"/>
      <c r="G273" s="9"/>
      <c r="H273" s="10"/>
      <c r="I273" s="9"/>
      <c r="J273" s="10"/>
      <c r="K273" s="9"/>
      <c r="L273" s="10"/>
      <c r="M273" s="9"/>
      <c r="N273" s="10"/>
      <c r="O273" s="9"/>
      <c r="P273" s="10"/>
      <c r="Q273" s="9"/>
      <c r="R273" s="10"/>
      <c r="S273" s="9"/>
      <c r="T273" s="10"/>
      <c r="U273" s="9"/>
      <c r="V273" s="10"/>
      <c r="W273" s="9"/>
      <c r="X273" s="10"/>
      <c r="Y273" s="9"/>
      <c r="Z273" s="8">
        <f>D273+F273+H273+J273+L273+P273+R273+T273+V273+X273+N273</f>
        <v>0</v>
      </c>
      <c r="AA273" s="7">
        <f>E273+G273+I273+K273+M273+Q273+S273+U273+W273+Y273+O273</f>
        <v>0</v>
      </c>
      <c r="AB273" s="10"/>
      <c r="AC273" s="9"/>
      <c r="AD273" s="29">
        <v>12357</v>
      </c>
      <c r="AE273" s="9">
        <f>14928-AG273</f>
        <v>12928</v>
      </c>
      <c r="AF273" s="10">
        <v>2000</v>
      </c>
      <c r="AG273" s="9">
        <v>2000</v>
      </c>
      <c r="AH273" s="10"/>
      <c r="AI273" s="9"/>
      <c r="AJ273" s="10"/>
      <c r="AK273" s="9"/>
      <c r="AL273" s="10"/>
      <c r="AM273" s="9"/>
      <c r="AN273" s="10"/>
      <c r="AO273" s="9"/>
      <c r="AP273" s="8">
        <f>Z273+AB273+AD273+AF273+AH273+AJ273+AL273+AN273</f>
        <v>14357</v>
      </c>
      <c r="AQ273" s="7">
        <f>AA273+AC273+AE273+AG273+AI273+AK273+AM273+AO273</f>
        <v>14928</v>
      </c>
      <c r="AR273" s="4" t="s">
        <v>205</v>
      </c>
    </row>
    <row r="274" spans="1:44" x14ac:dyDescent="0.3">
      <c r="A274" s="12" t="s">
        <v>254</v>
      </c>
      <c r="B274" s="12" t="s">
        <v>132</v>
      </c>
      <c r="C274" s="11" t="s">
        <v>8</v>
      </c>
      <c r="D274" s="10"/>
      <c r="E274" s="9"/>
      <c r="F274" s="10"/>
      <c r="G274" s="9"/>
      <c r="H274" s="10"/>
      <c r="I274" s="9"/>
      <c r="J274" s="10"/>
      <c r="K274" s="9"/>
      <c r="L274" s="10"/>
      <c r="M274" s="9"/>
      <c r="N274" s="10"/>
      <c r="O274" s="9"/>
      <c r="P274" s="10"/>
      <c r="Q274" s="9"/>
      <c r="R274" s="10"/>
      <c r="S274" s="9"/>
      <c r="T274" s="10"/>
      <c r="U274" s="9"/>
      <c r="V274" s="10"/>
      <c r="W274" s="9"/>
      <c r="X274" s="10"/>
      <c r="Y274" s="9"/>
      <c r="Z274" s="8">
        <f>D274+F274+H274+J274+L274+P274+R274+T274+V274+X274+N274</f>
        <v>0</v>
      </c>
      <c r="AA274" s="7">
        <f>E274+G274+I274+K274+M274+Q274+S274+U274+W274+Y274+O274</f>
        <v>0</v>
      </c>
      <c r="AB274" s="10"/>
      <c r="AC274" s="9"/>
      <c r="AD274" s="29">
        <v>22983</v>
      </c>
      <c r="AE274" s="9">
        <v>23000</v>
      </c>
      <c r="AF274" s="10"/>
      <c r="AG274" s="9"/>
      <c r="AH274" s="10"/>
      <c r="AI274" s="9"/>
      <c r="AJ274" s="10"/>
      <c r="AK274" s="9"/>
      <c r="AL274" s="10"/>
      <c r="AM274" s="9"/>
      <c r="AN274" s="10"/>
      <c r="AO274" s="9"/>
      <c r="AP274" s="8">
        <f>Z274+AB274+AD274+AF274+AH274+AJ274+AL274+AN274</f>
        <v>22983</v>
      </c>
      <c r="AQ274" s="7">
        <f>AA274+AC274+AE274+AG274+AI274+AK274+AM274+AO274</f>
        <v>23000</v>
      </c>
      <c r="AR274" s="4" t="s">
        <v>205</v>
      </c>
    </row>
    <row r="275" spans="1:44" x14ac:dyDescent="0.3">
      <c r="A275" s="12" t="s">
        <v>254</v>
      </c>
      <c r="B275" s="12" t="s">
        <v>257</v>
      </c>
      <c r="C275" s="11" t="s">
        <v>46</v>
      </c>
      <c r="D275" s="10"/>
      <c r="E275" s="9"/>
      <c r="F275" s="10"/>
      <c r="G275" s="9"/>
      <c r="H275" s="10"/>
      <c r="I275" s="9"/>
      <c r="J275" s="10"/>
      <c r="K275" s="9"/>
      <c r="L275" s="10"/>
      <c r="M275" s="9"/>
      <c r="N275" s="10"/>
      <c r="O275" s="9"/>
      <c r="P275" s="10"/>
      <c r="Q275" s="9"/>
      <c r="R275" s="10"/>
      <c r="S275" s="9"/>
      <c r="T275" s="10"/>
      <c r="U275" s="9"/>
      <c r="V275" s="10"/>
      <c r="W275" s="9"/>
      <c r="X275" s="10"/>
      <c r="Y275" s="9"/>
      <c r="Z275" s="8">
        <f>D275+F275+H275+J275+L275+P275+R275+T275+V275+X275+N275</f>
        <v>0</v>
      </c>
      <c r="AA275" s="7">
        <f>E275+G275+I275+K275+M275+Q275+S275+U275+W275+Y275+O275</f>
        <v>0</v>
      </c>
      <c r="AB275" s="10"/>
      <c r="AC275" s="9"/>
      <c r="AD275" s="10"/>
      <c r="AE275" s="9"/>
      <c r="AF275" s="10">
        <v>0</v>
      </c>
      <c r="AG275" s="9"/>
      <c r="AH275" s="10"/>
      <c r="AI275" s="9"/>
      <c r="AJ275" s="10"/>
      <c r="AK275" s="9"/>
      <c r="AL275" s="10"/>
      <c r="AM275" s="9"/>
      <c r="AN275" s="10"/>
      <c r="AO275" s="9"/>
      <c r="AP275" s="8">
        <f>Z275+AB275+AD275+AF275+AH275+AJ275+AL275+AN275</f>
        <v>0</v>
      </c>
      <c r="AQ275" s="7">
        <f>AA275+AC275+AE275+AG275+AI275+AK275+AM275+AO275</f>
        <v>0</v>
      </c>
      <c r="AR275" s="4" t="s">
        <v>45</v>
      </c>
    </row>
    <row r="276" spans="1:44" x14ac:dyDescent="0.3">
      <c r="A276" s="12" t="s">
        <v>254</v>
      </c>
      <c r="B276" s="12" t="s">
        <v>146</v>
      </c>
      <c r="C276" s="11" t="s">
        <v>85</v>
      </c>
      <c r="D276" s="10">
        <v>7892</v>
      </c>
      <c r="E276" s="9">
        <v>8557</v>
      </c>
      <c r="F276" s="10">
        <v>15</v>
      </c>
      <c r="G276" s="9">
        <v>0</v>
      </c>
      <c r="H276" s="10"/>
      <c r="I276" s="9"/>
      <c r="J276" s="10"/>
      <c r="K276" s="9"/>
      <c r="L276" s="10">
        <v>480</v>
      </c>
      <c r="M276" s="9">
        <v>480</v>
      </c>
      <c r="N276" s="10"/>
      <c r="O276" s="9"/>
      <c r="P276" s="10">
        <v>240</v>
      </c>
      <c r="Q276" s="9">
        <v>240</v>
      </c>
      <c r="R276" s="10">
        <v>20</v>
      </c>
      <c r="S276" s="9">
        <v>20</v>
      </c>
      <c r="T276" s="10"/>
      <c r="U276" s="9"/>
      <c r="V276" s="10"/>
      <c r="W276" s="9"/>
      <c r="X276" s="10"/>
      <c r="Y276" s="9"/>
      <c r="Z276" s="8">
        <f>D276+F276+H276+J276+L276+P276+R276+T276+V276+X276+N276</f>
        <v>8647</v>
      </c>
      <c r="AA276" s="7">
        <f>E276+G276+I276+K276+M276+Q276+S276+U276+W276+Y276+O276</f>
        <v>9297</v>
      </c>
      <c r="AB276" s="10"/>
      <c r="AC276" s="9"/>
      <c r="AD276" s="10">
        <v>94</v>
      </c>
      <c r="AE276" s="9">
        <v>94</v>
      </c>
      <c r="AF276" s="10">
        <v>150</v>
      </c>
      <c r="AG276" s="9">
        <v>150</v>
      </c>
      <c r="AH276" s="10">
        <v>1796</v>
      </c>
      <c r="AI276" s="9">
        <v>1802</v>
      </c>
      <c r="AJ276" s="10"/>
      <c r="AK276" s="9"/>
      <c r="AL276" s="10"/>
      <c r="AM276" s="9"/>
      <c r="AN276" s="10"/>
      <c r="AO276" s="9"/>
      <c r="AP276" s="8">
        <f>Z276+AB276+AD276+AF276+AH276+AJ276+AL276+AN276</f>
        <v>10687</v>
      </c>
      <c r="AQ276" s="7">
        <f>AA276+AC276+AE276+AG276+AI276+AK276+AM276+AO276</f>
        <v>11343</v>
      </c>
      <c r="AR276" s="4" t="s">
        <v>93</v>
      </c>
    </row>
    <row r="277" spans="1:44" x14ac:dyDescent="0.3">
      <c r="A277" s="12" t="s">
        <v>254</v>
      </c>
      <c r="B277" s="12" t="s">
        <v>150</v>
      </c>
      <c r="C277" s="11" t="s">
        <v>85</v>
      </c>
      <c r="D277" s="10">
        <v>18316</v>
      </c>
      <c r="E277" s="9">
        <v>18375</v>
      </c>
      <c r="F277" s="10">
        <v>256</v>
      </c>
      <c r="G277" s="9">
        <v>256</v>
      </c>
      <c r="H277" s="25">
        <v>6628</v>
      </c>
      <c r="I277" s="9">
        <v>11025</v>
      </c>
      <c r="J277" s="10">
        <v>240</v>
      </c>
      <c r="K277" s="9">
        <v>190</v>
      </c>
      <c r="L277" s="10">
        <v>2140</v>
      </c>
      <c r="M277" s="9">
        <v>1850</v>
      </c>
      <c r="N277" s="10">
        <v>120</v>
      </c>
      <c r="O277" s="9">
        <v>120</v>
      </c>
      <c r="P277" s="10"/>
      <c r="Q277" s="9"/>
      <c r="R277" s="10">
        <v>130</v>
      </c>
      <c r="S277" s="9">
        <v>120</v>
      </c>
      <c r="T277" s="10"/>
      <c r="U277" s="9"/>
      <c r="V277" s="10"/>
      <c r="W277" s="9"/>
      <c r="X277" s="10"/>
      <c r="Y277" s="9"/>
      <c r="Z277" s="8">
        <f>D277+F277+H277+J277+L277+P277+R277+T277+V277+X277+N277</f>
        <v>27830</v>
      </c>
      <c r="AA277" s="7">
        <f>E277+G277+I277+K277+M277+Q277+S277+U277+W277+Y277+O277</f>
        <v>31936</v>
      </c>
      <c r="AB277" s="10">
        <v>0</v>
      </c>
      <c r="AC277" s="9"/>
      <c r="AD277" s="10">
        <v>4750</v>
      </c>
      <c r="AE277" s="9">
        <v>3090</v>
      </c>
      <c r="AF277" s="10">
        <v>2260</v>
      </c>
      <c r="AG277" s="9">
        <v>1790</v>
      </c>
      <c r="AH277" s="10"/>
      <c r="AI277" s="9"/>
      <c r="AJ277" s="10"/>
      <c r="AK277" s="9"/>
      <c r="AL277" s="10"/>
      <c r="AM277" s="9"/>
      <c r="AN277" s="10"/>
      <c r="AO277" s="9"/>
      <c r="AP277" s="8">
        <f>Z277+AB277+AD277+AF277+AH277+AJ277+AL277+AN277</f>
        <v>34840</v>
      </c>
      <c r="AQ277" s="7">
        <f>AA277+AC277+AE277+AG277+AI277+AK277+AM277+AO277</f>
        <v>36816</v>
      </c>
      <c r="AR277" s="4" t="s">
        <v>93</v>
      </c>
    </row>
    <row r="278" spans="1:44" x14ac:dyDescent="0.3">
      <c r="A278" s="12" t="s">
        <v>254</v>
      </c>
      <c r="B278" s="12" t="s">
        <v>256</v>
      </c>
      <c r="C278" s="11" t="s">
        <v>85</v>
      </c>
      <c r="D278" s="10"/>
      <c r="E278" s="9"/>
      <c r="F278" s="10"/>
      <c r="G278" s="9"/>
      <c r="H278" s="10"/>
      <c r="I278" s="9"/>
      <c r="J278" s="10"/>
      <c r="K278" s="9"/>
      <c r="L278" s="10">
        <v>0</v>
      </c>
      <c r="M278" s="9"/>
      <c r="N278" s="10"/>
      <c r="O278" s="9"/>
      <c r="P278" s="10"/>
      <c r="Q278" s="9"/>
      <c r="R278" s="10"/>
      <c r="S278" s="9"/>
      <c r="T278" s="10"/>
      <c r="U278" s="9"/>
      <c r="V278" s="10"/>
      <c r="W278" s="9"/>
      <c r="X278" s="10"/>
      <c r="Y278" s="9"/>
      <c r="Z278" s="8">
        <f>D278+F278+H278+J278+L278+P278+R278+T278+V278+X278+N278</f>
        <v>0</v>
      </c>
      <c r="AA278" s="7">
        <f>E278+G278+I278+K278+M278+Q278+S278+U278+W278+Y278+O278</f>
        <v>0</v>
      </c>
      <c r="AB278" s="10"/>
      <c r="AC278" s="9"/>
      <c r="AD278" s="10">
        <v>1800</v>
      </c>
      <c r="AE278" s="9">
        <v>1800</v>
      </c>
      <c r="AF278" s="10">
        <v>30</v>
      </c>
      <c r="AG278" s="9">
        <v>30</v>
      </c>
      <c r="AH278" s="10"/>
      <c r="AI278" s="9"/>
      <c r="AJ278" s="10"/>
      <c r="AK278" s="9"/>
      <c r="AL278" s="10">
        <v>0</v>
      </c>
      <c r="AM278" s="9"/>
      <c r="AN278" s="10"/>
      <c r="AO278" s="9"/>
      <c r="AP278" s="8">
        <f>Z278+AB278+AD278+AF278+AH278+AJ278+AL278+AN278</f>
        <v>1830</v>
      </c>
      <c r="AQ278" s="7">
        <f>AA278+AC278+AE278+AG278+AI278+AK278+AM278+AO278</f>
        <v>1830</v>
      </c>
      <c r="AR278" s="4" t="s">
        <v>110</v>
      </c>
    </row>
    <row r="279" spans="1:44" x14ac:dyDescent="0.3">
      <c r="A279" s="12" t="s">
        <v>254</v>
      </c>
      <c r="B279" s="12" t="s">
        <v>192</v>
      </c>
      <c r="C279" s="11" t="s">
        <v>43</v>
      </c>
      <c r="D279" s="10">
        <v>3410</v>
      </c>
      <c r="E279" s="9">
        <v>3559</v>
      </c>
      <c r="F279" s="10"/>
      <c r="G279" s="9"/>
      <c r="H279" s="10"/>
      <c r="I279" s="9"/>
      <c r="J279" s="10"/>
      <c r="K279" s="9"/>
      <c r="L279" s="10"/>
      <c r="M279" s="9"/>
      <c r="N279" s="10"/>
      <c r="O279" s="9"/>
      <c r="P279" s="10"/>
      <c r="Q279" s="9"/>
      <c r="R279" s="10">
        <v>100</v>
      </c>
      <c r="S279" s="9">
        <v>95</v>
      </c>
      <c r="T279" s="10"/>
      <c r="U279" s="9"/>
      <c r="V279" s="10"/>
      <c r="W279" s="9"/>
      <c r="X279" s="10"/>
      <c r="Y279" s="9"/>
      <c r="Z279" s="8">
        <f>D279+F279+H279+J279+L279+P279+R279+T279+V279+X279+N279</f>
        <v>3510</v>
      </c>
      <c r="AA279" s="7">
        <f>E279+G279+I279+K279+M279+Q279+S279+U279+W279+Y279+O279</f>
        <v>3654</v>
      </c>
      <c r="AB279" s="10"/>
      <c r="AC279" s="9"/>
      <c r="AD279" s="10">
        <v>615</v>
      </c>
      <c r="AE279" s="9">
        <v>580</v>
      </c>
      <c r="AF279" s="10">
        <v>1380</v>
      </c>
      <c r="AG279" s="9">
        <v>1380</v>
      </c>
      <c r="AH279" s="10"/>
      <c r="AI279" s="9"/>
      <c r="AJ279" s="10"/>
      <c r="AK279" s="9"/>
      <c r="AL279" s="10"/>
      <c r="AM279" s="9"/>
      <c r="AN279" s="10"/>
      <c r="AO279" s="9"/>
      <c r="AP279" s="8">
        <f>Z279+AB279+AD279+AF279+AH279+AJ279+AL279+AN279</f>
        <v>5505</v>
      </c>
      <c r="AQ279" s="7">
        <f>AA279+AC279+AE279+AG279+AI279+AK279+AM279+AO279</f>
        <v>5614</v>
      </c>
      <c r="AR279" s="4" t="s">
        <v>42</v>
      </c>
    </row>
    <row r="280" spans="1:44" x14ac:dyDescent="0.3">
      <c r="A280" s="12" t="s">
        <v>254</v>
      </c>
      <c r="B280" s="12" t="s">
        <v>125</v>
      </c>
      <c r="C280" s="11" t="s">
        <v>75</v>
      </c>
      <c r="D280" s="10"/>
      <c r="E280" s="9"/>
      <c r="F280" s="10"/>
      <c r="G280" s="9"/>
      <c r="H280" s="10"/>
      <c r="I280" s="9"/>
      <c r="J280" s="10"/>
      <c r="K280" s="9"/>
      <c r="L280" s="10"/>
      <c r="M280" s="9"/>
      <c r="N280" s="10"/>
      <c r="O280" s="9"/>
      <c r="P280" s="10"/>
      <c r="Q280" s="9"/>
      <c r="R280" s="10">
        <v>1200</v>
      </c>
      <c r="S280" s="9">
        <v>1140</v>
      </c>
      <c r="T280" s="10"/>
      <c r="U280" s="9"/>
      <c r="V280" s="10">
        <v>4150</v>
      </c>
      <c r="W280" s="9">
        <v>3500</v>
      </c>
      <c r="X280" s="10"/>
      <c r="Y280" s="9"/>
      <c r="Z280" s="8">
        <f>D280+F280+H280+J280+L280+P280+R280+T280+V280+X280+N280</f>
        <v>5350</v>
      </c>
      <c r="AA280" s="7">
        <f>E280+G280+I280+K280+M280+Q280+S280+U280+W280+Y280+O280</f>
        <v>4640</v>
      </c>
      <c r="AB280" s="10"/>
      <c r="AC280" s="9"/>
      <c r="AD280" s="10"/>
      <c r="AE280" s="9"/>
      <c r="AF280" s="10"/>
      <c r="AG280" s="9"/>
      <c r="AH280" s="10"/>
      <c r="AI280" s="9"/>
      <c r="AJ280" s="10"/>
      <c r="AK280" s="9"/>
      <c r="AL280" s="10"/>
      <c r="AM280" s="9"/>
      <c r="AN280" s="10"/>
      <c r="AO280" s="9"/>
      <c r="AP280" s="8">
        <f>Z280+AB280+AD280+AF280+AH280+AJ280+AL280+AN280</f>
        <v>5350</v>
      </c>
      <c r="AQ280" s="7">
        <f>AA280+AC280+AE280+AG280+AI280+AK280+AM280+AO280</f>
        <v>4640</v>
      </c>
      <c r="AR280" s="4" t="s">
        <v>151</v>
      </c>
    </row>
    <row r="281" spans="1:44" x14ac:dyDescent="0.3">
      <c r="A281" s="12" t="s">
        <v>254</v>
      </c>
      <c r="B281" s="12" t="s">
        <v>252</v>
      </c>
      <c r="C281" s="11" t="s">
        <v>61</v>
      </c>
      <c r="D281" s="10">
        <v>4214</v>
      </c>
      <c r="E281" s="9">
        <v>4405</v>
      </c>
      <c r="F281" s="10"/>
      <c r="G281" s="9"/>
      <c r="H281" s="10"/>
      <c r="I281" s="9"/>
      <c r="J281" s="10"/>
      <c r="K281" s="9"/>
      <c r="L281" s="10"/>
      <c r="M281" s="9"/>
      <c r="N281" s="10"/>
      <c r="O281" s="9"/>
      <c r="P281" s="10"/>
      <c r="Q281" s="9"/>
      <c r="R281" s="10"/>
      <c r="S281" s="9"/>
      <c r="T281" s="10"/>
      <c r="U281" s="9"/>
      <c r="V281" s="10"/>
      <c r="W281" s="9"/>
      <c r="X281" s="10"/>
      <c r="Y281" s="9"/>
      <c r="Z281" s="8">
        <f>D281+F281+H281+J281+L281+P281+R281+T281+V281+X281+N281</f>
        <v>4214</v>
      </c>
      <c r="AA281" s="7">
        <f>E281+G281+I281+K281+M281+Q281+S281+U281+W281+Y281+O281</f>
        <v>4405</v>
      </c>
      <c r="AB281" s="10"/>
      <c r="AC281" s="9"/>
      <c r="AD281" s="10">
        <v>500</v>
      </c>
      <c r="AE281" s="9">
        <v>500</v>
      </c>
      <c r="AF281" s="10">
        <v>500</v>
      </c>
      <c r="AG281" s="9">
        <v>500</v>
      </c>
      <c r="AH281" s="10"/>
      <c r="AI281" s="9"/>
      <c r="AJ281" s="10"/>
      <c r="AK281" s="9"/>
      <c r="AL281" s="10"/>
      <c r="AM281" s="9"/>
      <c r="AN281" s="10"/>
      <c r="AO281" s="9"/>
      <c r="AP281" s="8">
        <f>Z281+AB281+AD281+AF281+AH281+AJ281+AL281+AN281</f>
        <v>5214</v>
      </c>
      <c r="AQ281" s="7">
        <f>AA281+AC281+AE281+AG281+AI281+AK281+AM281+AO281</f>
        <v>5405</v>
      </c>
      <c r="AR281" s="4" t="s">
        <v>151</v>
      </c>
    </row>
    <row r="282" spans="1:44" ht="28.8" x14ac:dyDescent="0.3">
      <c r="A282" s="12" t="s">
        <v>254</v>
      </c>
      <c r="B282" s="12" t="s">
        <v>207</v>
      </c>
      <c r="C282" s="11" t="s">
        <v>51</v>
      </c>
      <c r="D282" s="10"/>
      <c r="E282" s="9"/>
      <c r="F282" s="10">
        <v>0</v>
      </c>
      <c r="G282" s="9"/>
      <c r="H282" s="10"/>
      <c r="I282" s="9"/>
      <c r="J282" s="10"/>
      <c r="K282" s="9"/>
      <c r="L282" s="10"/>
      <c r="M282" s="9"/>
      <c r="N282" s="10"/>
      <c r="O282" s="9"/>
      <c r="P282" s="10"/>
      <c r="Q282" s="9"/>
      <c r="R282" s="10">
        <v>220</v>
      </c>
      <c r="S282" s="9">
        <v>210</v>
      </c>
      <c r="T282" s="10"/>
      <c r="U282" s="9"/>
      <c r="V282" s="10"/>
      <c r="W282" s="9"/>
      <c r="X282" s="10"/>
      <c r="Y282" s="9"/>
      <c r="Z282" s="8">
        <f>D282+F282+H282+J282+L282+P282+R282+T282+V282+X282+N282</f>
        <v>220</v>
      </c>
      <c r="AA282" s="7">
        <f>E282+G282+I282+K282+M282+Q282+S282+U282+W282+Y282+O282</f>
        <v>210</v>
      </c>
      <c r="AB282" s="10">
        <v>0</v>
      </c>
      <c r="AC282" s="9"/>
      <c r="AD282" s="10">
        <v>0</v>
      </c>
      <c r="AE282" s="9"/>
      <c r="AF282" s="10">
        <v>320</v>
      </c>
      <c r="AG282" s="9">
        <v>320</v>
      </c>
      <c r="AH282" s="10"/>
      <c r="AI282" s="9"/>
      <c r="AJ282" s="10"/>
      <c r="AK282" s="9"/>
      <c r="AL282" s="10"/>
      <c r="AM282" s="9"/>
      <c r="AN282" s="10"/>
      <c r="AO282" s="9"/>
      <c r="AP282" s="8">
        <f>Z282+AB282+AD282+AF282+AH282+AJ282+AL282+AN282</f>
        <v>540</v>
      </c>
      <c r="AQ282" s="7">
        <f>AA282+AC282+AE282+AG282+AI282+AK282+AM282+AO282</f>
        <v>530</v>
      </c>
      <c r="AR282" s="4" t="s">
        <v>48</v>
      </c>
    </row>
    <row r="283" spans="1:44" ht="28.5" customHeight="1" x14ac:dyDescent="0.3">
      <c r="A283" s="12" t="s">
        <v>254</v>
      </c>
      <c r="B283" s="12" t="s">
        <v>255</v>
      </c>
      <c r="C283" s="17" t="s">
        <v>51</v>
      </c>
      <c r="D283" s="10"/>
      <c r="E283" s="9"/>
      <c r="F283" s="10"/>
      <c r="G283" s="9"/>
      <c r="H283" s="10"/>
      <c r="I283" s="14"/>
      <c r="J283" s="10"/>
      <c r="K283" s="14"/>
      <c r="L283" s="10"/>
      <c r="M283" s="14"/>
      <c r="N283" s="10"/>
      <c r="O283" s="14"/>
      <c r="P283" s="10"/>
      <c r="Q283" s="9"/>
      <c r="R283" s="10"/>
      <c r="S283" s="9"/>
      <c r="T283" s="10"/>
      <c r="U283" s="9"/>
      <c r="V283" s="10"/>
      <c r="W283" s="9"/>
      <c r="X283" s="10"/>
      <c r="Y283" s="9"/>
      <c r="Z283" s="8">
        <f>D283+F283+H283+J283+L283+P283+R283+T283+V283+X283+N283</f>
        <v>0</v>
      </c>
      <c r="AA283" s="7">
        <f>E283+G283+I283+K283+M283+Q283+S283+U283+W283+Y283+O283</f>
        <v>0</v>
      </c>
      <c r="AB283" s="10"/>
      <c r="AC283" s="9"/>
      <c r="AD283" s="10"/>
      <c r="AE283" s="9">
        <v>5000</v>
      </c>
      <c r="AF283" s="10"/>
      <c r="AG283" s="9"/>
      <c r="AH283" s="10"/>
      <c r="AI283" s="9"/>
      <c r="AJ283" s="10"/>
      <c r="AK283" s="9"/>
      <c r="AL283" s="10"/>
      <c r="AM283" s="9"/>
      <c r="AN283" s="10"/>
      <c r="AO283" s="9"/>
      <c r="AP283" s="8">
        <f>Z283+AB283+AD283+AF283+AH283+AJ283+AL283+AN283</f>
        <v>0</v>
      </c>
      <c r="AQ283" s="7">
        <f>AA283+AC283+AE283+AG283+AI283+AK283+AM283+AO283</f>
        <v>5000</v>
      </c>
      <c r="AR283" s="4"/>
    </row>
    <row r="284" spans="1:44" ht="28.8" x14ac:dyDescent="0.3">
      <c r="A284" s="12" t="s">
        <v>254</v>
      </c>
      <c r="B284" s="12" t="s">
        <v>50</v>
      </c>
      <c r="C284" s="11" t="s">
        <v>49</v>
      </c>
      <c r="D284" s="10"/>
      <c r="E284" s="9"/>
      <c r="F284" s="10"/>
      <c r="G284" s="9"/>
      <c r="H284" s="10"/>
      <c r="I284" s="14"/>
      <c r="J284" s="10"/>
      <c r="K284" s="14"/>
      <c r="L284" s="10"/>
      <c r="M284" s="14"/>
      <c r="N284" s="10"/>
      <c r="O284" s="14"/>
      <c r="P284" s="10"/>
      <c r="Q284" s="16"/>
      <c r="R284" s="10"/>
      <c r="S284" s="9"/>
      <c r="T284" s="10"/>
      <c r="U284" s="9"/>
      <c r="V284" s="10"/>
      <c r="W284" s="9"/>
      <c r="X284" s="10"/>
      <c r="Y284" s="9"/>
      <c r="Z284" s="8">
        <f>D284+F284+H284+J284+L284+P284+R284+T284+V284+X284+N284</f>
        <v>0</v>
      </c>
      <c r="AA284" s="7">
        <f>E284+G284+I284+K284+M284+Q284+S284+U284+W284+Y284+O284</f>
        <v>0</v>
      </c>
      <c r="AB284" s="10"/>
      <c r="AC284" s="9"/>
      <c r="AD284" s="10"/>
      <c r="AE284" s="9"/>
      <c r="AF284" s="10"/>
      <c r="AG284" s="14"/>
      <c r="AH284" s="10"/>
      <c r="AI284" s="14"/>
      <c r="AJ284" s="10"/>
      <c r="AK284" s="9"/>
      <c r="AL284" s="10">
        <v>17161</v>
      </c>
      <c r="AM284" s="9">
        <v>17161</v>
      </c>
      <c r="AN284" s="10"/>
      <c r="AO284" s="9"/>
      <c r="AP284" s="8">
        <f>Z284+AB284+AD284+AF284+AH284+AJ284+AL284+AN284</f>
        <v>17161</v>
      </c>
      <c r="AQ284" s="7">
        <f>AA284+AC284+AE284+AG284+AI284+AK284+AM284+AO284</f>
        <v>17161</v>
      </c>
      <c r="AR284" s="4" t="s">
        <v>48</v>
      </c>
    </row>
    <row r="285" spans="1:44" x14ac:dyDescent="0.3">
      <c r="A285" s="12" t="s">
        <v>254</v>
      </c>
      <c r="B285" s="12" t="s">
        <v>7</v>
      </c>
      <c r="C285" s="11"/>
      <c r="D285" s="10">
        <v>7876</v>
      </c>
      <c r="E285" s="9">
        <v>8486</v>
      </c>
      <c r="F285" s="10"/>
      <c r="G285" s="9"/>
      <c r="H285" s="10"/>
      <c r="I285" s="9"/>
      <c r="J285" s="10"/>
      <c r="K285" s="9"/>
      <c r="L285" s="10"/>
      <c r="M285" s="9"/>
      <c r="N285" s="10"/>
      <c r="O285" s="9"/>
      <c r="P285" s="10"/>
      <c r="Q285" s="9"/>
      <c r="R285" s="10"/>
      <c r="S285" s="9"/>
      <c r="T285" s="10"/>
      <c r="U285" s="9"/>
      <c r="V285" s="10"/>
      <c r="W285" s="9"/>
      <c r="X285" s="10"/>
      <c r="Y285" s="9"/>
      <c r="Z285" s="8">
        <f>D285+F285+H285+J285+L285+P285+R285+T285+V285+X285+N285</f>
        <v>7876</v>
      </c>
      <c r="AA285" s="7">
        <f>E285+G285+I285+K285+M285+Q285+S285+U285+W285+Y285+O285</f>
        <v>8486</v>
      </c>
      <c r="AB285" s="10"/>
      <c r="AC285" s="9"/>
      <c r="AD285" s="10"/>
      <c r="AE285" s="9"/>
      <c r="AF285" s="10"/>
      <c r="AG285" s="9"/>
      <c r="AH285" s="10"/>
      <c r="AI285" s="9"/>
      <c r="AJ285" s="10"/>
      <c r="AK285" s="9"/>
      <c r="AL285" s="10"/>
      <c r="AM285" s="9"/>
      <c r="AN285" s="10"/>
      <c r="AO285" s="9"/>
      <c r="AP285" s="8">
        <f>Z285+AB285+AD285+AF285+AH285+AJ285+AL285+AN285</f>
        <v>7876</v>
      </c>
      <c r="AQ285" s="7">
        <f>AA285+AC285+AE285+AG285+AI285+AK285+AM285+AO285</f>
        <v>8486</v>
      </c>
      <c r="AR285" s="4" t="s">
        <v>110</v>
      </c>
    </row>
    <row r="286" spans="1:44" x14ac:dyDescent="0.3">
      <c r="A286" s="12" t="s">
        <v>254</v>
      </c>
      <c r="B286" s="12" t="s">
        <v>4</v>
      </c>
      <c r="C286" s="11"/>
      <c r="D286" s="10">
        <v>8660</v>
      </c>
      <c r="E286" s="9">
        <v>8839</v>
      </c>
      <c r="F286" s="10"/>
      <c r="G286" s="9"/>
      <c r="H286" s="10"/>
      <c r="I286" s="9"/>
      <c r="J286" s="10"/>
      <c r="K286" s="9"/>
      <c r="L286" s="10"/>
      <c r="M286" s="9"/>
      <c r="N286" s="10"/>
      <c r="O286" s="9"/>
      <c r="P286" s="10"/>
      <c r="Q286" s="9"/>
      <c r="R286" s="10"/>
      <c r="S286" s="9"/>
      <c r="T286" s="10"/>
      <c r="U286" s="9"/>
      <c r="V286" s="10"/>
      <c r="W286" s="9"/>
      <c r="X286" s="10"/>
      <c r="Y286" s="9"/>
      <c r="Z286" s="8">
        <f>D286+F286+H286+J286+L286+P286+R286+T286+V286+X286+N286</f>
        <v>8660</v>
      </c>
      <c r="AA286" s="7">
        <f>E286+G286+I286+K286+M286+Q286+S286+U286+W286+Y286+O286</f>
        <v>8839</v>
      </c>
      <c r="AB286" s="10"/>
      <c r="AC286" s="9"/>
      <c r="AD286" s="10"/>
      <c r="AE286" s="9"/>
      <c r="AF286" s="10"/>
      <c r="AG286" s="9"/>
      <c r="AH286" s="10"/>
      <c r="AI286" s="9"/>
      <c r="AJ286" s="10"/>
      <c r="AK286" s="9"/>
      <c r="AL286" s="10"/>
      <c r="AM286" s="9"/>
      <c r="AN286" s="10"/>
      <c r="AO286" s="9"/>
      <c r="AP286" s="8">
        <f>Z286+AB286+AD286+AF286+AH286+AJ286+AL286+AN286</f>
        <v>8660</v>
      </c>
      <c r="AQ286" s="7">
        <f>AA286+AC286+AE286+AG286+AI286+AK286+AM286+AO286</f>
        <v>8839</v>
      </c>
      <c r="AR286" s="4" t="s">
        <v>110</v>
      </c>
    </row>
    <row r="287" spans="1:44" x14ac:dyDescent="0.3">
      <c r="A287" s="6" t="s">
        <v>253</v>
      </c>
      <c r="B287" s="6" t="s">
        <v>1</v>
      </c>
      <c r="C287" s="23"/>
      <c r="D287" s="22">
        <f>SUM(D262:D286)</f>
        <v>438235</v>
      </c>
      <c r="E287" s="26">
        <f>SUM(E262:E286)</f>
        <v>465889</v>
      </c>
      <c r="F287" s="22">
        <f>SUM(F262:F286)</f>
        <v>3311</v>
      </c>
      <c r="G287" s="22">
        <f>SUM(G262:G286)</f>
        <v>3286</v>
      </c>
      <c r="H287" s="22">
        <f>SUM(H262:H286)</f>
        <v>21641</v>
      </c>
      <c r="I287" s="22">
        <f>SUM(I262:I286)</f>
        <v>31911</v>
      </c>
      <c r="J287" s="22">
        <f>SUM(J262:J286)</f>
        <v>8910</v>
      </c>
      <c r="K287" s="22">
        <f>SUM(K262:K286)</f>
        <v>8175</v>
      </c>
      <c r="L287" s="22">
        <f>SUM(L262:L286)</f>
        <v>28120</v>
      </c>
      <c r="M287" s="22">
        <f>SUM(M262:M286)</f>
        <v>23310</v>
      </c>
      <c r="N287" s="22">
        <f>SUM(N262:N286)</f>
        <v>3118</v>
      </c>
      <c r="O287" s="22">
        <f>SUM(O262:O286)</f>
        <v>3058</v>
      </c>
      <c r="P287" s="22">
        <f>SUM(P262:P286)</f>
        <v>8691</v>
      </c>
      <c r="Q287" s="22">
        <f>SUM(Q262:Q286)</f>
        <v>4275</v>
      </c>
      <c r="R287" s="22">
        <f>SUM(R262:R286)</f>
        <v>10960</v>
      </c>
      <c r="S287" s="22">
        <f>SUM(S262:S286)</f>
        <v>9857</v>
      </c>
      <c r="T287" s="22">
        <f>SUM(T262:T286)</f>
        <v>44261</v>
      </c>
      <c r="U287" s="22">
        <f>SUM(U262:U286)</f>
        <v>50079</v>
      </c>
      <c r="V287" s="22">
        <f>SUM(V262:V286)</f>
        <v>4150</v>
      </c>
      <c r="W287" s="22">
        <f>SUM(W262:W286)</f>
        <v>3500</v>
      </c>
      <c r="X287" s="22">
        <f>SUM(X262:X286)</f>
        <v>0</v>
      </c>
      <c r="Y287" s="22">
        <f>SUM(Y262:Y286)</f>
        <v>0</v>
      </c>
      <c r="Z287" s="22">
        <f>SUM(Z262:Z286)</f>
        <v>571397</v>
      </c>
      <c r="AA287" s="22">
        <f>SUM(AA262:AA286)</f>
        <v>603340</v>
      </c>
      <c r="AB287" s="22">
        <f>SUM(AB262:AB286)</f>
        <v>150</v>
      </c>
      <c r="AC287" s="22">
        <f>SUM(AC262:AC286)</f>
        <v>0</v>
      </c>
      <c r="AD287" s="22">
        <f>SUM(AD262:AD286)</f>
        <v>80379</v>
      </c>
      <c r="AE287" s="22">
        <f>SUM(AE262:AE286)</f>
        <v>79940</v>
      </c>
      <c r="AF287" s="22">
        <f>SUM(AF262:AF286)</f>
        <v>55175</v>
      </c>
      <c r="AG287" s="22">
        <f>SUM(AG262:AG286)</f>
        <v>56745</v>
      </c>
      <c r="AH287" s="22">
        <f>SUM(AH262:AH286)</f>
        <v>1796</v>
      </c>
      <c r="AI287" s="22">
        <f>SUM(AI262:AI286)</f>
        <v>1802</v>
      </c>
      <c r="AJ287" s="22">
        <f>SUM(AJ262:AJ286)</f>
        <v>0</v>
      </c>
      <c r="AK287" s="22">
        <f>SUM(AK262:AK286)</f>
        <v>0</v>
      </c>
      <c r="AL287" s="22">
        <f>SUM(AL262:AL286)</f>
        <v>17161</v>
      </c>
      <c r="AM287" s="22">
        <f>SUM(AM262:AM286)</f>
        <v>17161</v>
      </c>
      <c r="AN287" s="22">
        <f>SUM(AN262:AN286)</f>
        <v>270</v>
      </c>
      <c r="AO287" s="22">
        <f>SUM(AO262:AO286)</f>
        <v>394</v>
      </c>
      <c r="AP287" s="22">
        <f>SUM(AP262:AP286)</f>
        <v>726328</v>
      </c>
      <c r="AQ287" s="7">
        <f>AA287+AC287+AE287+AG287+AI287+AK287+AM287+AO287</f>
        <v>759382</v>
      </c>
      <c r="AR287" s="4"/>
    </row>
    <row r="288" spans="1:44" x14ac:dyDescent="0.3">
      <c r="A288" s="12" t="s">
        <v>251</v>
      </c>
      <c r="B288" s="12" t="s">
        <v>209</v>
      </c>
      <c r="C288" s="11" t="s">
        <v>24</v>
      </c>
      <c r="D288" s="10">
        <v>27711</v>
      </c>
      <c r="E288" s="9">
        <v>24056</v>
      </c>
      <c r="F288" s="10">
        <v>750</v>
      </c>
      <c r="G288" s="9">
        <v>700</v>
      </c>
      <c r="H288" s="10"/>
      <c r="I288" s="9"/>
      <c r="J288" s="10">
        <v>100</v>
      </c>
      <c r="K288" s="9">
        <v>205</v>
      </c>
      <c r="L288" s="10">
        <v>1800</v>
      </c>
      <c r="M288" s="9">
        <v>1800</v>
      </c>
      <c r="N288" s="10">
        <v>120</v>
      </c>
      <c r="O288" s="9">
        <v>120</v>
      </c>
      <c r="P288" s="10">
        <v>4000</v>
      </c>
      <c r="Q288" s="9">
        <v>3000</v>
      </c>
      <c r="R288" s="10">
        <v>3000</v>
      </c>
      <c r="S288" s="9">
        <v>1200</v>
      </c>
      <c r="T288" s="10"/>
      <c r="U288" s="9"/>
      <c r="V288" s="10"/>
      <c r="W288" s="9"/>
      <c r="X288" s="10"/>
      <c r="Y288" s="9"/>
      <c r="Z288" s="8">
        <f>D288+F288+H288+J288+L288+P288+R288+T288+V288+X288+N288</f>
        <v>37481</v>
      </c>
      <c r="AA288" s="7">
        <f>E288+G288+I288+K288+M288+Q288+S288+U288+W288+Y288+O288</f>
        <v>31081</v>
      </c>
      <c r="AB288" s="10">
        <v>25</v>
      </c>
      <c r="AC288" s="9"/>
      <c r="AD288" s="10">
        <v>7800</v>
      </c>
      <c r="AE288" s="9">
        <v>7410</v>
      </c>
      <c r="AF288" s="10">
        <v>4000</v>
      </c>
      <c r="AG288" s="9">
        <v>3600</v>
      </c>
      <c r="AH288" s="10">
        <v>200</v>
      </c>
      <c r="AI288" s="9">
        <v>120</v>
      </c>
      <c r="AJ288" s="10"/>
      <c r="AK288" s="9"/>
      <c r="AL288" s="10"/>
      <c r="AM288" s="9"/>
      <c r="AN288" s="10"/>
      <c r="AO288" s="9"/>
      <c r="AP288" s="8">
        <f>Z288+AB288+AD288+AF288+AH288+AJ288+AL288+AN288</f>
        <v>49506</v>
      </c>
      <c r="AQ288" s="7">
        <f>AA288+AC288+AE288+AG288+AI288+AK288+AM288+AO288</f>
        <v>42211</v>
      </c>
      <c r="AR288" s="4" t="s">
        <v>110</v>
      </c>
    </row>
    <row r="289" spans="1:44" x14ac:dyDescent="0.3">
      <c r="A289" s="12" t="s">
        <v>251</v>
      </c>
      <c r="B289" s="12" t="s">
        <v>146</v>
      </c>
      <c r="C289" s="11" t="s">
        <v>85</v>
      </c>
      <c r="D289" s="10">
        <v>7445</v>
      </c>
      <c r="E289" s="9">
        <v>8083</v>
      </c>
      <c r="F289" s="10">
        <v>150</v>
      </c>
      <c r="G289" s="9">
        <v>200</v>
      </c>
      <c r="H289" s="10"/>
      <c r="I289" s="9"/>
      <c r="J289" s="10">
        <v>35</v>
      </c>
      <c r="K289" s="9">
        <v>35</v>
      </c>
      <c r="L289" s="10">
        <v>860</v>
      </c>
      <c r="M289" s="9">
        <v>860</v>
      </c>
      <c r="N289" s="10">
        <v>80</v>
      </c>
      <c r="O289" s="9">
        <v>80</v>
      </c>
      <c r="P289" s="10">
        <v>650</v>
      </c>
      <c r="Q289" s="9">
        <v>650</v>
      </c>
      <c r="R289" s="10"/>
      <c r="S289" s="9"/>
      <c r="T289" s="10"/>
      <c r="U289" s="9"/>
      <c r="V289" s="10"/>
      <c r="W289" s="9"/>
      <c r="X289" s="10"/>
      <c r="Y289" s="9"/>
      <c r="Z289" s="8">
        <f>D289+F289+H289+J289+L289+P289+R289+T289+V289+X289+N289</f>
        <v>9220</v>
      </c>
      <c r="AA289" s="7">
        <f>E289+G289+I289+K289+M289+Q289+S289+U289+W289+Y289+O289</f>
        <v>9908</v>
      </c>
      <c r="AB289" s="10">
        <v>25</v>
      </c>
      <c r="AC289" s="9">
        <v>30</v>
      </c>
      <c r="AD289" s="10">
        <v>600</v>
      </c>
      <c r="AE289" s="9">
        <v>570</v>
      </c>
      <c r="AF289" s="10">
        <v>1366</v>
      </c>
      <c r="AG289" s="9">
        <v>1298</v>
      </c>
      <c r="AH289" s="10">
        <v>1346</v>
      </c>
      <c r="AI289" s="9">
        <v>1316</v>
      </c>
      <c r="AJ289" s="10"/>
      <c r="AK289" s="9"/>
      <c r="AL289" s="10"/>
      <c r="AM289" s="9"/>
      <c r="AN289" s="10"/>
      <c r="AO289" s="9"/>
      <c r="AP289" s="8">
        <f>Z289+AB289+AD289+AF289+AH289+AJ289+AL289+AN289</f>
        <v>12557</v>
      </c>
      <c r="AQ289" s="7">
        <f>AA289+AC289+AE289+AG289+AI289+AK289+AM289+AO289</f>
        <v>13122</v>
      </c>
      <c r="AR289" s="4" t="s">
        <v>93</v>
      </c>
    </row>
    <row r="290" spans="1:44" x14ac:dyDescent="0.3">
      <c r="A290" s="12" t="s">
        <v>251</v>
      </c>
      <c r="B290" s="12" t="s">
        <v>150</v>
      </c>
      <c r="C290" s="11" t="s">
        <v>85</v>
      </c>
      <c r="D290" s="10">
        <v>22634</v>
      </c>
      <c r="E290" s="9">
        <v>22750</v>
      </c>
      <c r="F290" s="10">
        <v>380</v>
      </c>
      <c r="G290" s="9">
        <v>380</v>
      </c>
      <c r="H290" s="10"/>
      <c r="I290" s="9"/>
      <c r="J290" s="10">
        <v>60</v>
      </c>
      <c r="K290" s="9">
        <v>85</v>
      </c>
      <c r="L290" s="10">
        <v>2000</v>
      </c>
      <c r="M290" s="9">
        <v>2778</v>
      </c>
      <c r="N290" s="10">
        <v>200</v>
      </c>
      <c r="O290" s="9">
        <v>200</v>
      </c>
      <c r="P290" s="10">
        <v>2400</v>
      </c>
      <c r="Q290" s="9">
        <v>2400</v>
      </c>
      <c r="R290" s="10">
        <v>2560</v>
      </c>
      <c r="S290" s="9">
        <v>2500</v>
      </c>
      <c r="T290" s="10"/>
      <c r="U290" s="9"/>
      <c r="V290" s="10"/>
      <c r="W290" s="9"/>
      <c r="X290" s="10"/>
      <c r="Y290" s="9"/>
      <c r="Z290" s="8">
        <f>D290+F290+H290+J290+L290+P290+R290+T290+V290+X290+N290</f>
        <v>30234</v>
      </c>
      <c r="AA290" s="7">
        <f>E290+G290+I290+K290+M290+Q290+S290+U290+W290+Y290+O290</f>
        <v>31093</v>
      </c>
      <c r="AB290" s="10">
        <v>30</v>
      </c>
      <c r="AC290" s="9">
        <v>100</v>
      </c>
      <c r="AD290" s="10">
        <v>5000</v>
      </c>
      <c r="AE290" s="9">
        <v>4750</v>
      </c>
      <c r="AF290" s="10">
        <v>5000</v>
      </c>
      <c r="AG290" s="9">
        <v>4750</v>
      </c>
      <c r="AH290" s="10"/>
      <c r="AI290" s="9"/>
      <c r="AJ290" s="10"/>
      <c r="AK290" s="9"/>
      <c r="AL290" s="10"/>
      <c r="AM290" s="9"/>
      <c r="AN290" s="10"/>
      <c r="AO290" s="9"/>
      <c r="AP290" s="8">
        <f>Z290+AB290+AD290+AF290+AH290+AJ290+AL290+AN290</f>
        <v>40264</v>
      </c>
      <c r="AQ290" s="7">
        <f>AA290+AC290+AE290+AG290+AI290+AK290+AM290+AO290</f>
        <v>40693</v>
      </c>
      <c r="AR290" s="4" t="s">
        <v>93</v>
      </c>
    </row>
    <row r="291" spans="1:44" x14ac:dyDescent="0.3">
      <c r="A291" s="12" t="s">
        <v>251</v>
      </c>
      <c r="B291" s="12" t="s">
        <v>192</v>
      </c>
      <c r="C291" s="11" t="s">
        <v>43</v>
      </c>
      <c r="D291" s="10">
        <v>3142</v>
      </c>
      <c r="E291" s="9">
        <v>3278</v>
      </c>
      <c r="F291" s="10"/>
      <c r="G291" s="9"/>
      <c r="H291" s="10"/>
      <c r="I291" s="9"/>
      <c r="J291" s="10">
        <v>350</v>
      </c>
      <c r="K291" s="9">
        <v>300</v>
      </c>
      <c r="L291" s="10">
        <v>140</v>
      </c>
      <c r="M291" s="9">
        <v>140</v>
      </c>
      <c r="N291" s="10">
        <v>30</v>
      </c>
      <c r="O291" s="9">
        <v>30</v>
      </c>
      <c r="P291" s="10"/>
      <c r="Q291" s="9"/>
      <c r="R291" s="10">
        <v>1610</v>
      </c>
      <c r="S291" s="9">
        <v>1200</v>
      </c>
      <c r="T291" s="10"/>
      <c r="U291" s="9"/>
      <c r="V291" s="10"/>
      <c r="W291" s="9"/>
      <c r="X291" s="10"/>
      <c r="Y291" s="9"/>
      <c r="Z291" s="8">
        <f>D291+F291+H291+J291+L291+P291+R291+T291+V291+X291+N291</f>
        <v>5272</v>
      </c>
      <c r="AA291" s="7">
        <f>E291+G291+I291+K291+M291+Q291+S291+U291+W291+Y291+O291</f>
        <v>4948</v>
      </c>
      <c r="AB291" s="10">
        <v>20</v>
      </c>
      <c r="AC291" s="9"/>
      <c r="AD291" s="10">
        <v>300</v>
      </c>
      <c r="AE291" s="9">
        <v>300</v>
      </c>
      <c r="AF291" s="10">
        <v>2023</v>
      </c>
      <c r="AG291" s="9">
        <v>2023</v>
      </c>
      <c r="AH291" s="10"/>
      <c r="AI291" s="9"/>
      <c r="AJ291" s="10"/>
      <c r="AK291" s="9"/>
      <c r="AL291" s="10"/>
      <c r="AM291" s="9"/>
      <c r="AN291" s="10"/>
      <c r="AO291" s="9"/>
      <c r="AP291" s="8">
        <f>Z291+AB291+AD291+AF291+AH291+AJ291+AL291+AN291</f>
        <v>7615</v>
      </c>
      <c r="AQ291" s="7">
        <f>AA291+AC291+AE291+AG291+AI291+AK291+AM291+AO291</f>
        <v>7271</v>
      </c>
      <c r="AR291" s="4" t="s">
        <v>42</v>
      </c>
    </row>
    <row r="292" spans="1:44" x14ac:dyDescent="0.3">
      <c r="A292" s="12" t="s">
        <v>251</v>
      </c>
      <c r="B292" s="12" t="s">
        <v>252</v>
      </c>
      <c r="C292" s="11" t="s">
        <v>61</v>
      </c>
      <c r="D292" s="10">
        <v>3306</v>
      </c>
      <c r="E292" s="9">
        <v>3708</v>
      </c>
      <c r="F292" s="10"/>
      <c r="G292" s="9"/>
      <c r="H292" s="10"/>
      <c r="I292" s="9"/>
      <c r="J292" s="10">
        <v>200</v>
      </c>
      <c r="K292" s="9">
        <v>120</v>
      </c>
      <c r="L292" s="10">
        <v>200</v>
      </c>
      <c r="M292" s="9">
        <v>250</v>
      </c>
      <c r="N292" s="10">
        <v>35</v>
      </c>
      <c r="O292" s="9">
        <v>35</v>
      </c>
      <c r="P292" s="10"/>
      <c r="Q292" s="9"/>
      <c r="R292" s="10"/>
      <c r="S292" s="9">
        <v>300</v>
      </c>
      <c r="T292" s="10"/>
      <c r="U292" s="9"/>
      <c r="V292" s="10"/>
      <c r="W292" s="9"/>
      <c r="X292" s="10"/>
      <c r="Y292" s="9"/>
      <c r="Z292" s="8">
        <f>D292+F292+H292+J292+L292+P292+R292+T292+V292+X292+N292</f>
        <v>3741</v>
      </c>
      <c r="AA292" s="7">
        <f>E292+G292+I292+K292+M292+Q292+S292+U292+W292+Y292+O292</f>
        <v>4413</v>
      </c>
      <c r="AB292" s="10">
        <v>20</v>
      </c>
      <c r="AC292" s="9">
        <v>20</v>
      </c>
      <c r="AD292" s="10">
        <v>250</v>
      </c>
      <c r="AE292" s="9">
        <v>745</v>
      </c>
      <c r="AF292" s="10">
        <v>320</v>
      </c>
      <c r="AG292" s="9">
        <v>1833</v>
      </c>
      <c r="AH292" s="10"/>
      <c r="AI292" s="9"/>
      <c r="AJ292" s="10"/>
      <c r="AK292" s="9"/>
      <c r="AL292" s="10"/>
      <c r="AM292" s="9"/>
      <c r="AN292" s="10"/>
      <c r="AO292" s="9"/>
      <c r="AP292" s="8">
        <f>Z292+AB292+AD292+AF292+AH292+AJ292+AL292+AN292</f>
        <v>4331</v>
      </c>
      <c r="AQ292" s="7">
        <f>AA292+AC292+AE292+AG292+AI292+AK292+AM292+AO292</f>
        <v>7011</v>
      </c>
      <c r="AR292" s="4" t="s">
        <v>93</v>
      </c>
    </row>
    <row r="293" spans="1:44" x14ac:dyDescent="0.3">
      <c r="A293" s="12" t="s">
        <v>251</v>
      </c>
      <c r="B293" s="12" t="s">
        <v>247</v>
      </c>
      <c r="C293" s="11" t="s">
        <v>46</v>
      </c>
      <c r="D293" s="10">
        <v>13372</v>
      </c>
      <c r="E293" s="9">
        <v>13718</v>
      </c>
      <c r="F293" s="10">
        <v>510</v>
      </c>
      <c r="G293" s="9">
        <v>420</v>
      </c>
      <c r="H293" s="10"/>
      <c r="I293" s="9"/>
      <c r="J293" s="10">
        <v>300</v>
      </c>
      <c r="K293" s="9">
        <v>300</v>
      </c>
      <c r="L293" s="10">
        <v>850</v>
      </c>
      <c r="M293" s="9">
        <v>800</v>
      </c>
      <c r="N293" s="10">
        <v>85</v>
      </c>
      <c r="O293" s="9">
        <v>85</v>
      </c>
      <c r="P293" s="10">
        <v>250</v>
      </c>
      <c r="Q293" s="9">
        <v>250</v>
      </c>
      <c r="R293" s="10">
        <v>530</v>
      </c>
      <c r="S293" s="9">
        <v>530</v>
      </c>
      <c r="T293" s="10"/>
      <c r="U293" s="9"/>
      <c r="V293" s="10"/>
      <c r="W293" s="9"/>
      <c r="X293" s="10"/>
      <c r="Y293" s="9"/>
      <c r="Z293" s="8">
        <f>D293+F293+H293+J293+L293+P293+R293+T293+V293+X293+N293</f>
        <v>15897</v>
      </c>
      <c r="AA293" s="7">
        <f>E293+G293+I293+K293+M293+Q293+S293+U293+W293+Y293+O293</f>
        <v>16103</v>
      </c>
      <c r="AB293" s="10"/>
      <c r="AC293" s="9"/>
      <c r="AD293" s="10">
        <v>250</v>
      </c>
      <c r="AE293" s="9">
        <v>238</v>
      </c>
      <c r="AF293" s="10">
        <v>450</v>
      </c>
      <c r="AG293" s="9">
        <v>450</v>
      </c>
      <c r="AH293" s="10"/>
      <c r="AI293" s="9"/>
      <c r="AJ293" s="10"/>
      <c r="AK293" s="9"/>
      <c r="AL293" s="10"/>
      <c r="AM293" s="9"/>
      <c r="AN293" s="10"/>
      <c r="AO293" s="9"/>
      <c r="AP293" s="8">
        <f>Z293+AB293+AD293+AF293+AH293+AJ293+AL293+AN293</f>
        <v>16597</v>
      </c>
      <c r="AQ293" s="7">
        <f>AA293+AC293+AE293+AG293+AI293+AK293+AM293+AO293</f>
        <v>16791</v>
      </c>
      <c r="AR293" s="4" t="s">
        <v>45</v>
      </c>
    </row>
    <row r="294" spans="1:44" ht="28.8" x14ac:dyDescent="0.3">
      <c r="A294" s="12" t="s">
        <v>251</v>
      </c>
      <c r="B294" s="12" t="s">
        <v>207</v>
      </c>
      <c r="C294" s="11" t="s">
        <v>51</v>
      </c>
      <c r="D294" s="10"/>
      <c r="E294" s="9"/>
      <c r="F294" s="10">
        <v>150</v>
      </c>
      <c r="G294" s="9">
        <v>150</v>
      </c>
      <c r="H294" s="10"/>
      <c r="I294" s="9"/>
      <c r="J294" s="10">
        <v>774</v>
      </c>
      <c r="K294" s="9">
        <v>774</v>
      </c>
      <c r="L294" s="10">
        <v>550</v>
      </c>
      <c r="M294" s="9">
        <v>550</v>
      </c>
      <c r="N294" s="10">
        <v>600</v>
      </c>
      <c r="O294" s="9">
        <v>600</v>
      </c>
      <c r="P294" s="10">
        <v>1200</v>
      </c>
      <c r="Q294" s="9">
        <v>3450</v>
      </c>
      <c r="R294" s="10">
        <v>1500</v>
      </c>
      <c r="S294" s="9">
        <v>1500</v>
      </c>
      <c r="T294" s="10"/>
      <c r="U294" s="9"/>
      <c r="V294" s="10"/>
      <c r="W294" s="9"/>
      <c r="X294" s="10"/>
      <c r="Y294" s="9"/>
      <c r="Z294" s="8">
        <f>D294+F294+H294+J294+L294+P294+R294+T294+V294+X294+N294</f>
        <v>4774</v>
      </c>
      <c r="AA294" s="7">
        <f>E294+G294+I294+K294+M294+Q294+S294+U294+W294+Y294+O294</f>
        <v>7024</v>
      </c>
      <c r="AB294" s="10"/>
      <c r="AC294" s="9"/>
      <c r="AD294" s="10">
        <v>800</v>
      </c>
      <c r="AE294" s="9">
        <v>760</v>
      </c>
      <c r="AF294" s="10">
        <v>230</v>
      </c>
      <c r="AG294" s="9">
        <v>218</v>
      </c>
      <c r="AH294" s="10"/>
      <c r="AI294" s="9"/>
      <c r="AJ294" s="10"/>
      <c r="AK294" s="9"/>
      <c r="AL294" s="10"/>
      <c r="AM294" s="9"/>
      <c r="AN294" s="10"/>
      <c r="AO294" s="9"/>
      <c r="AP294" s="8">
        <f>Z294+AB294+AD294+AF294+AH294+AJ294+AL294+AN294</f>
        <v>5804</v>
      </c>
      <c r="AQ294" s="7">
        <f>AA294+AC294+AE294+AG294+AI294+AK294+AM294+AO294</f>
        <v>8002</v>
      </c>
      <c r="AR294" s="4" t="s">
        <v>48</v>
      </c>
    </row>
    <row r="295" spans="1:44" ht="27" x14ac:dyDescent="0.3">
      <c r="A295" s="12" t="s">
        <v>251</v>
      </c>
      <c r="B295" s="12" t="s">
        <v>221</v>
      </c>
      <c r="C295" s="11" t="s">
        <v>99</v>
      </c>
      <c r="D295" s="10">
        <v>0</v>
      </c>
      <c r="E295" s="9"/>
      <c r="F295" s="10"/>
      <c r="G295" s="9"/>
      <c r="H295" s="10"/>
      <c r="I295" s="9"/>
      <c r="J295" s="10">
        <v>800</v>
      </c>
      <c r="K295" s="9">
        <v>800</v>
      </c>
      <c r="L295" s="10">
        <v>3000</v>
      </c>
      <c r="M295" s="9">
        <v>3000</v>
      </c>
      <c r="N295" s="10">
        <v>670</v>
      </c>
      <c r="O295" s="9">
        <v>670</v>
      </c>
      <c r="P295" s="10">
        <v>5000</v>
      </c>
      <c r="Q295" s="9">
        <v>3200</v>
      </c>
      <c r="R295" s="10"/>
      <c r="S295" s="9"/>
      <c r="T295" s="10"/>
      <c r="U295" s="9"/>
      <c r="V295" s="10"/>
      <c r="W295" s="9"/>
      <c r="X295" s="10"/>
      <c r="Y295" s="9"/>
      <c r="Z295" s="8">
        <f>D295+F295+H295+J295+L295+P295+R295+T295+V295+X295+N295</f>
        <v>9470</v>
      </c>
      <c r="AA295" s="7">
        <f>E295+G295+I295+K295+M295+Q295+S295+U295+W295+Y295+O295</f>
        <v>7670</v>
      </c>
      <c r="AB295" s="10"/>
      <c r="AC295" s="9"/>
      <c r="AD295" s="10">
        <v>1800</v>
      </c>
      <c r="AE295" s="9">
        <v>1710</v>
      </c>
      <c r="AF295" s="10">
        <v>4000</v>
      </c>
      <c r="AG295" s="9">
        <v>3800</v>
      </c>
      <c r="AH295" s="10"/>
      <c r="AI295" s="9"/>
      <c r="AJ295" s="10"/>
      <c r="AK295" s="9"/>
      <c r="AL295" s="10"/>
      <c r="AM295" s="9"/>
      <c r="AN295" s="10"/>
      <c r="AO295" s="9"/>
      <c r="AP295" s="8">
        <f>Z295+AB295+AD295+AF295+AH295+AJ295+AL295+AN295</f>
        <v>15270</v>
      </c>
      <c r="AQ295" s="7">
        <f>AA295+AC295+AE295+AG295+AI295+AK295+AM295+AO295</f>
        <v>13180</v>
      </c>
      <c r="AR295" s="4" t="s">
        <v>200</v>
      </c>
    </row>
    <row r="296" spans="1:44" x14ac:dyDescent="0.3">
      <c r="A296" s="12" t="s">
        <v>251</v>
      </c>
      <c r="B296" s="12" t="s">
        <v>193</v>
      </c>
      <c r="C296" s="11" t="s">
        <v>79</v>
      </c>
      <c r="D296" s="10"/>
      <c r="E296" s="9"/>
      <c r="F296" s="10"/>
      <c r="G296" s="9"/>
      <c r="H296" s="10"/>
      <c r="I296" s="9"/>
      <c r="J296" s="10"/>
      <c r="K296" s="9"/>
      <c r="L296" s="10"/>
      <c r="M296" s="9"/>
      <c r="N296" s="10"/>
      <c r="O296" s="9"/>
      <c r="P296" s="10"/>
      <c r="Q296" s="9"/>
      <c r="R296" s="10"/>
      <c r="S296" s="9"/>
      <c r="T296" s="10">
        <v>900</v>
      </c>
      <c r="U296" s="9">
        <v>900</v>
      </c>
      <c r="V296" s="10"/>
      <c r="W296" s="9"/>
      <c r="X296" s="10"/>
      <c r="Y296" s="9"/>
      <c r="Z296" s="8">
        <f>D296+F296+H296+J296+L296+P296+R296+T296+V296+X296+N296</f>
        <v>900</v>
      </c>
      <c r="AA296" s="7">
        <f>E296+G296+I296+K296+M296+Q296+S296+U296+W296+Y296+O296</f>
        <v>900</v>
      </c>
      <c r="AB296" s="10"/>
      <c r="AC296" s="9"/>
      <c r="AD296" s="10"/>
      <c r="AE296" s="9"/>
      <c r="AF296" s="10"/>
      <c r="AG296" s="9"/>
      <c r="AH296" s="10"/>
      <c r="AI296" s="9"/>
      <c r="AJ296" s="10"/>
      <c r="AK296" s="9"/>
      <c r="AL296" s="10"/>
      <c r="AM296" s="9"/>
      <c r="AN296" s="10"/>
      <c r="AO296" s="9"/>
      <c r="AP296" s="8">
        <f>Z296+AB296+AD296+AF296+AH296+AJ296+AL296+AN296</f>
        <v>900</v>
      </c>
      <c r="AQ296" s="7">
        <f>AA296+AC296+AE296+AG296+AI296+AK296+AM296+AO296</f>
        <v>900</v>
      </c>
      <c r="AR296" s="4" t="s">
        <v>110</v>
      </c>
    </row>
    <row r="297" spans="1:44" x14ac:dyDescent="0.3">
      <c r="A297" s="12" t="s">
        <v>251</v>
      </c>
      <c r="B297" s="12" t="s">
        <v>199</v>
      </c>
      <c r="C297" s="11" t="s">
        <v>13</v>
      </c>
      <c r="D297" s="10">
        <v>0</v>
      </c>
      <c r="E297" s="9"/>
      <c r="F297" s="10">
        <v>220</v>
      </c>
      <c r="G297" s="9">
        <v>220</v>
      </c>
      <c r="H297" s="10"/>
      <c r="I297" s="9"/>
      <c r="J297" s="10">
        <v>400</v>
      </c>
      <c r="K297" s="9">
        <v>400</v>
      </c>
      <c r="L297" s="10">
        <v>2800</v>
      </c>
      <c r="M297" s="9">
        <v>2800</v>
      </c>
      <c r="N297" s="10">
        <v>260</v>
      </c>
      <c r="O297" s="9">
        <v>260</v>
      </c>
      <c r="P297" s="10">
        <v>1500</v>
      </c>
      <c r="Q297" s="9">
        <v>1500</v>
      </c>
      <c r="R297" s="10">
        <v>500</v>
      </c>
      <c r="S297" s="9"/>
      <c r="T297" s="10">
        <v>4166</v>
      </c>
      <c r="U297" s="9">
        <v>3395</v>
      </c>
      <c r="V297" s="10"/>
      <c r="W297" s="9"/>
      <c r="X297" s="10"/>
      <c r="Y297" s="9"/>
      <c r="Z297" s="8">
        <f>D297+F297+H297+J297+L297+P297+R297+T297+V297+X297+N297</f>
        <v>9846</v>
      </c>
      <c r="AA297" s="7">
        <f>E297+G297+I297+K297+M297+Q297+S297+U297+W297+Y297+O297</f>
        <v>8575</v>
      </c>
      <c r="AB297" s="10"/>
      <c r="AC297" s="9"/>
      <c r="AD297" s="10">
        <v>900</v>
      </c>
      <c r="AE297" s="9">
        <v>800</v>
      </c>
      <c r="AF297" s="10">
        <v>2000</v>
      </c>
      <c r="AG297" s="9">
        <v>1200</v>
      </c>
      <c r="AH297" s="10"/>
      <c r="AI297" s="9"/>
      <c r="AJ297" s="10"/>
      <c r="AK297" s="9"/>
      <c r="AL297" s="10"/>
      <c r="AM297" s="9"/>
      <c r="AN297" s="10"/>
      <c r="AO297" s="9"/>
      <c r="AP297" s="8">
        <f>Z297+AB297+AD297+AF297+AH297+AJ297+AL297+AN297</f>
        <v>12746</v>
      </c>
      <c r="AQ297" s="7">
        <f>AA297+AC297+AE297+AG297+AI297+AK297+AM297+AO297</f>
        <v>10575</v>
      </c>
      <c r="AR297" s="4" t="s">
        <v>151</v>
      </c>
    </row>
    <row r="298" spans="1:44" x14ac:dyDescent="0.3">
      <c r="A298" s="12" t="s">
        <v>251</v>
      </c>
      <c r="B298" s="12" t="s">
        <v>104</v>
      </c>
      <c r="C298" s="11" t="s">
        <v>103</v>
      </c>
      <c r="D298" s="10"/>
      <c r="E298" s="9"/>
      <c r="F298" s="10">
        <v>137</v>
      </c>
      <c r="G298" s="9">
        <v>137</v>
      </c>
      <c r="H298" s="10"/>
      <c r="I298" s="9"/>
      <c r="J298" s="10"/>
      <c r="K298" s="9"/>
      <c r="L298" s="10">
        <v>30</v>
      </c>
      <c r="M298" s="9">
        <v>30</v>
      </c>
      <c r="N298" s="10"/>
      <c r="O298" s="9"/>
      <c r="P298" s="10">
        <v>300</v>
      </c>
      <c r="Q298" s="9">
        <v>300</v>
      </c>
      <c r="R298" s="10">
        <v>570</v>
      </c>
      <c r="S298" s="9">
        <v>570</v>
      </c>
      <c r="T298" s="10"/>
      <c r="U298" s="9"/>
      <c r="V298" s="10"/>
      <c r="W298" s="9"/>
      <c r="X298" s="10"/>
      <c r="Y298" s="9"/>
      <c r="Z298" s="8">
        <f>D298+F298+H298+J298+L298+P298+R298+T298+V298+X298+N298</f>
        <v>1037</v>
      </c>
      <c r="AA298" s="7">
        <f>E298+G298+I298+K298+M298+Q298+S298+U298+W298+Y298+O298</f>
        <v>1037</v>
      </c>
      <c r="AB298" s="10"/>
      <c r="AC298" s="9"/>
      <c r="AD298" s="10">
        <v>50</v>
      </c>
      <c r="AE298" s="9">
        <v>48</v>
      </c>
      <c r="AF298" s="10">
        <v>180</v>
      </c>
      <c r="AG298" s="9">
        <v>171</v>
      </c>
      <c r="AH298" s="10"/>
      <c r="AI298" s="9"/>
      <c r="AJ298" s="10"/>
      <c r="AK298" s="9"/>
      <c r="AL298" s="10"/>
      <c r="AM298" s="9"/>
      <c r="AN298" s="10"/>
      <c r="AO298" s="9"/>
      <c r="AP298" s="8">
        <f>Z298+AB298+AD298+AF298+AH298+AJ298+AL298+AN298</f>
        <v>1267</v>
      </c>
      <c r="AQ298" s="7">
        <f>AA298+AC298+AE298+AG298+AI298+AK298+AM298+AO298</f>
        <v>1256</v>
      </c>
      <c r="AR298" s="4" t="s">
        <v>151</v>
      </c>
    </row>
    <row r="299" spans="1:44" x14ac:dyDescent="0.3">
      <c r="A299" s="12" t="s">
        <v>251</v>
      </c>
      <c r="B299" s="12" t="s">
        <v>125</v>
      </c>
      <c r="C299" s="11" t="s">
        <v>75</v>
      </c>
      <c r="D299" s="10"/>
      <c r="E299" s="9"/>
      <c r="F299" s="10"/>
      <c r="G299" s="9"/>
      <c r="H299" s="10"/>
      <c r="I299" s="9"/>
      <c r="J299" s="10"/>
      <c r="K299" s="9"/>
      <c r="L299" s="10"/>
      <c r="M299" s="9"/>
      <c r="N299" s="10"/>
      <c r="O299" s="9"/>
      <c r="P299" s="10"/>
      <c r="Q299" s="9"/>
      <c r="R299" s="10">
        <v>3600</v>
      </c>
      <c r="S299" s="9">
        <v>4100</v>
      </c>
      <c r="T299" s="10"/>
      <c r="U299" s="9"/>
      <c r="V299" s="10">
        <v>2000</v>
      </c>
      <c r="W299" s="9">
        <v>2000</v>
      </c>
      <c r="X299" s="10"/>
      <c r="Y299" s="9"/>
      <c r="Z299" s="8">
        <f>D299+F299+H299+J299+L299+P299+R299+T299+V299+X299+N299</f>
        <v>5600</v>
      </c>
      <c r="AA299" s="7">
        <f>E299+G299+I299+K299+M299+Q299+S299+U299+W299+Y299+O299</f>
        <v>6100</v>
      </c>
      <c r="AB299" s="10"/>
      <c r="AC299" s="9"/>
      <c r="AD299" s="10">
        <v>1700</v>
      </c>
      <c r="AE299" s="9">
        <v>1700</v>
      </c>
      <c r="AF299" s="10"/>
      <c r="AG299" s="9"/>
      <c r="AH299" s="10"/>
      <c r="AI299" s="9"/>
      <c r="AJ299" s="10"/>
      <c r="AK299" s="9"/>
      <c r="AL299" s="10"/>
      <c r="AM299" s="9"/>
      <c r="AN299" s="10"/>
      <c r="AO299" s="9"/>
      <c r="AP299" s="8">
        <f>Z299+AB299+AD299+AF299+AH299+AJ299+AL299+AN299</f>
        <v>7300</v>
      </c>
      <c r="AQ299" s="7">
        <f>AA299+AC299+AE299+AG299+AI299+AK299+AM299+AO299</f>
        <v>7800</v>
      </c>
      <c r="AR299" s="4" t="s">
        <v>151</v>
      </c>
    </row>
    <row r="300" spans="1:44" ht="27" x14ac:dyDescent="0.3">
      <c r="A300" s="12" t="s">
        <v>251</v>
      </c>
      <c r="B300" s="12" t="s">
        <v>133</v>
      </c>
      <c r="C300" s="11" t="s">
        <v>8</v>
      </c>
      <c r="D300" s="10"/>
      <c r="E300" s="9"/>
      <c r="F300" s="10"/>
      <c r="G300" s="9"/>
      <c r="H300" s="10"/>
      <c r="I300" s="9"/>
      <c r="J300" s="10"/>
      <c r="K300" s="9"/>
      <c r="L300" s="10"/>
      <c r="M300" s="9"/>
      <c r="N300" s="10"/>
      <c r="O300" s="9"/>
      <c r="P300" s="10"/>
      <c r="Q300" s="9"/>
      <c r="R300" s="10">
        <v>600</v>
      </c>
      <c r="S300" s="9">
        <v>1180</v>
      </c>
      <c r="T300" s="10"/>
      <c r="U300" s="9"/>
      <c r="V300" s="10"/>
      <c r="W300" s="9"/>
      <c r="X300" s="10"/>
      <c r="Y300" s="9"/>
      <c r="Z300" s="8">
        <f>D300+F300+H300+J300+L300+P300+R300+T300+V300+X300+N300</f>
        <v>600</v>
      </c>
      <c r="AA300" s="7">
        <f>E300+G300+I300+K300+M300+Q300+S300+U300+W300+Y300+O300</f>
        <v>1180</v>
      </c>
      <c r="AB300" s="10"/>
      <c r="AC300" s="9"/>
      <c r="AD300" s="10">
        <v>15761</v>
      </c>
      <c r="AE300" s="9">
        <f>19569-AG300-S300</f>
        <v>16089</v>
      </c>
      <c r="AF300" s="10">
        <v>2500</v>
      </c>
      <c r="AG300" s="9">
        <v>2300</v>
      </c>
      <c r="AH300" s="10"/>
      <c r="AI300" s="9"/>
      <c r="AJ300" s="10"/>
      <c r="AK300" s="9"/>
      <c r="AL300" s="10"/>
      <c r="AM300" s="9"/>
      <c r="AN300" s="10"/>
      <c r="AO300" s="9"/>
      <c r="AP300" s="8">
        <f>Z300+AB300+AD300+AF300+AH300+AJ300+AL300+AN300</f>
        <v>18861</v>
      </c>
      <c r="AQ300" s="7">
        <f>AA300+AC300+AE300+AG300+AI300+AK300+AM300+AO300</f>
        <v>19569</v>
      </c>
      <c r="AR300" s="4" t="s">
        <v>205</v>
      </c>
    </row>
    <row r="301" spans="1:44" x14ac:dyDescent="0.3">
      <c r="A301" s="12" t="s">
        <v>251</v>
      </c>
      <c r="B301" s="12" t="s">
        <v>132</v>
      </c>
      <c r="C301" s="11" t="s">
        <v>8</v>
      </c>
      <c r="D301" s="10"/>
      <c r="E301" s="9"/>
      <c r="F301" s="10"/>
      <c r="G301" s="9"/>
      <c r="H301" s="10"/>
      <c r="I301" s="9"/>
      <c r="J301" s="10"/>
      <c r="K301" s="9"/>
      <c r="L301" s="10"/>
      <c r="M301" s="9"/>
      <c r="N301" s="10"/>
      <c r="O301" s="9"/>
      <c r="P301" s="10"/>
      <c r="Q301" s="9"/>
      <c r="R301" s="10"/>
      <c r="S301" s="9"/>
      <c r="T301" s="10"/>
      <c r="U301" s="9"/>
      <c r="V301" s="10"/>
      <c r="W301" s="9"/>
      <c r="X301" s="10"/>
      <c r="Y301" s="9"/>
      <c r="Z301" s="8">
        <f>D301+F301+H301+J301+L301+P301+R301+T301+V301+X301+N301</f>
        <v>0</v>
      </c>
      <c r="AA301" s="7">
        <f>E301+G301+I301+K301+M301+Q301+S301+U301+W301+Y301+O301</f>
        <v>0</v>
      </c>
      <c r="AB301" s="10"/>
      <c r="AC301" s="9"/>
      <c r="AD301" s="10">
        <v>30193</v>
      </c>
      <c r="AE301" s="9">
        <v>30153</v>
      </c>
      <c r="AF301" s="10"/>
      <c r="AG301" s="9"/>
      <c r="AH301" s="10"/>
      <c r="AI301" s="9"/>
      <c r="AJ301" s="10"/>
      <c r="AK301" s="9"/>
      <c r="AL301" s="10"/>
      <c r="AM301" s="9"/>
      <c r="AN301" s="10"/>
      <c r="AO301" s="9"/>
      <c r="AP301" s="8">
        <f>Z301+AB301+AD301+AF301+AH301+AJ301+AL301+AN301</f>
        <v>30193</v>
      </c>
      <c r="AQ301" s="7">
        <f>AA301+AC301+AE301+AG301+AI301+AK301+AM301+AO301</f>
        <v>30153</v>
      </c>
      <c r="AR301" s="4" t="s">
        <v>205</v>
      </c>
    </row>
    <row r="302" spans="1:44" x14ac:dyDescent="0.3">
      <c r="A302" s="12" t="s">
        <v>251</v>
      </c>
      <c r="B302" s="12" t="s">
        <v>206</v>
      </c>
      <c r="C302" s="11" t="s">
        <v>8</v>
      </c>
      <c r="D302" s="10">
        <v>106603</v>
      </c>
      <c r="E302" s="9">
        <v>107553</v>
      </c>
      <c r="F302" s="10">
        <v>73</v>
      </c>
      <c r="G302" s="9">
        <v>73</v>
      </c>
      <c r="H302" s="10"/>
      <c r="I302" s="9"/>
      <c r="J302" s="10">
        <v>1056</v>
      </c>
      <c r="K302" s="9">
        <v>1056</v>
      </c>
      <c r="L302" s="10">
        <v>3000</v>
      </c>
      <c r="M302" s="9">
        <v>3000</v>
      </c>
      <c r="N302" s="10">
        <v>150</v>
      </c>
      <c r="O302" s="9">
        <v>150</v>
      </c>
      <c r="P302" s="10"/>
      <c r="Q302" s="9"/>
      <c r="R302" s="10">
        <v>2500</v>
      </c>
      <c r="S302" s="9">
        <v>3800</v>
      </c>
      <c r="T302" s="10"/>
      <c r="U302" s="9"/>
      <c r="V302" s="10"/>
      <c r="W302" s="9"/>
      <c r="X302" s="10"/>
      <c r="Y302" s="9"/>
      <c r="Z302" s="8">
        <f>D302+F302+H302+J302+L302+P302+R302+T302+V302+X302+N302</f>
        <v>113382</v>
      </c>
      <c r="AA302" s="7">
        <f>E302+G302+I302+K302+M302+Q302+S302+U302+W302+Y302+O302</f>
        <v>115632</v>
      </c>
      <c r="AB302" s="10">
        <v>100</v>
      </c>
      <c r="AC302" s="9"/>
      <c r="AD302" s="10">
        <v>6000</v>
      </c>
      <c r="AE302" s="9">
        <v>5700</v>
      </c>
      <c r="AF302" s="10">
        <v>5000</v>
      </c>
      <c r="AG302" s="9">
        <v>4750</v>
      </c>
      <c r="AH302" s="10"/>
      <c r="AI302" s="9"/>
      <c r="AJ302" s="10"/>
      <c r="AK302" s="9"/>
      <c r="AL302" s="10"/>
      <c r="AM302" s="9"/>
      <c r="AN302" s="10"/>
      <c r="AO302" s="9"/>
      <c r="AP302" s="8">
        <f>Z302+AB302+AD302+AF302+AH302+AJ302+AL302+AN302</f>
        <v>124482</v>
      </c>
      <c r="AQ302" s="7">
        <f>AA302+AC302+AE302+AG302+AI302+AK302+AM302+AO302</f>
        <v>126082</v>
      </c>
      <c r="AR302" s="4" t="s">
        <v>200</v>
      </c>
    </row>
    <row r="303" spans="1:44" ht="28.8" x14ac:dyDescent="0.3">
      <c r="A303" s="12" t="s">
        <v>251</v>
      </c>
      <c r="B303" s="12" t="s">
        <v>50</v>
      </c>
      <c r="C303" s="11" t="s">
        <v>49</v>
      </c>
      <c r="D303" s="10"/>
      <c r="E303" s="9"/>
      <c r="F303" s="10"/>
      <c r="G303" s="9"/>
      <c r="H303" s="10"/>
      <c r="I303" s="9"/>
      <c r="J303" s="10"/>
      <c r="K303" s="9"/>
      <c r="L303" s="10"/>
      <c r="M303" s="9"/>
      <c r="N303" s="10"/>
      <c r="O303" s="9"/>
      <c r="P303" s="10"/>
      <c r="Q303" s="9"/>
      <c r="R303" s="10"/>
      <c r="S303" s="9"/>
      <c r="T303" s="10"/>
      <c r="U303" s="9"/>
      <c r="V303" s="10"/>
      <c r="W303" s="9"/>
      <c r="X303" s="10"/>
      <c r="Y303" s="9"/>
      <c r="Z303" s="8">
        <f>D303+F303+H303+J303+L303+P303+R303+T303+V303+X303+N303</f>
        <v>0</v>
      </c>
      <c r="AA303" s="7">
        <f>E303+G303+I303+K303+M303+Q303+S303+U303+W303+Y303+O303</f>
        <v>0</v>
      </c>
      <c r="AB303" s="10"/>
      <c r="AC303" s="9"/>
      <c r="AD303" s="10"/>
      <c r="AE303" s="9"/>
      <c r="AF303" s="10"/>
      <c r="AG303" s="9"/>
      <c r="AH303" s="10"/>
      <c r="AI303" s="9"/>
      <c r="AJ303" s="10"/>
      <c r="AK303" s="9"/>
      <c r="AL303" s="10">
        <v>7783</v>
      </c>
      <c r="AM303" s="9">
        <v>7783</v>
      </c>
      <c r="AN303" s="10"/>
      <c r="AO303" s="9"/>
      <c r="AP303" s="8">
        <f>Z303+AB303+AD303+AF303+AH303+AJ303+AL303+AN303</f>
        <v>7783</v>
      </c>
      <c r="AQ303" s="7">
        <f>AA303+AC303+AE303+AG303+AI303+AK303+AM303+AO303</f>
        <v>7783</v>
      </c>
      <c r="AR303" s="4" t="s">
        <v>48</v>
      </c>
    </row>
    <row r="304" spans="1:44" x14ac:dyDescent="0.3">
      <c r="A304" s="12" t="s">
        <v>251</v>
      </c>
      <c r="B304" s="12" t="s">
        <v>7</v>
      </c>
      <c r="C304" s="11"/>
      <c r="D304" s="10">
        <v>3607</v>
      </c>
      <c r="E304" s="9">
        <v>3663</v>
      </c>
      <c r="F304" s="10"/>
      <c r="G304" s="9"/>
      <c r="H304" s="10"/>
      <c r="I304" s="9"/>
      <c r="J304" s="10"/>
      <c r="K304" s="9"/>
      <c r="L304" s="10"/>
      <c r="M304" s="9"/>
      <c r="N304" s="10"/>
      <c r="O304" s="9"/>
      <c r="P304" s="10"/>
      <c r="Q304" s="9"/>
      <c r="R304" s="10"/>
      <c r="S304" s="9"/>
      <c r="T304" s="10"/>
      <c r="U304" s="9"/>
      <c r="V304" s="10"/>
      <c r="W304" s="9"/>
      <c r="X304" s="10"/>
      <c r="Y304" s="9"/>
      <c r="Z304" s="8">
        <f>D304+F304+H304+J304+L304+P304+R304+T304+V304+X304+N304</f>
        <v>3607</v>
      </c>
      <c r="AA304" s="7">
        <f>E304+G304+I304+K304+M304+Q304+S304+U304+W304+Y304+O304</f>
        <v>3663</v>
      </c>
      <c r="AB304" s="10"/>
      <c r="AC304" s="9"/>
      <c r="AD304" s="10"/>
      <c r="AE304" s="9"/>
      <c r="AF304" s="10"/>
      <c r="AG304" s="9"/>
      <c r="AH304" s="10"/>
      <c r="AI304" s="9"/>
      <c r="AJ304" s="10"/>
      <c r="AK304" s="9"/>
      <c r="AL304" s="10"/>
      <c r="AM304" s="9"/>
      <c r="AN304" s="10"/>
      <c r="AO304" s="9"/>
      <c r="AP304" s="8">
        <f>Z304+AB304+AD304+AF304+AH304+AJ304+AL304+AN304</f>
        <v>3607</v>
      </c>
      <c r="AQ304" s="7">
        <f>AA304+AC304+AE304+AG304+AI304+AK304+AM304+AO304</f>
        <v>3663</v>
      </c>
      <c r="AR304" s="4" t="s">
        <v>110</v>
      </c>
    </row>
    <row r="305" spans="1:44" x14ac:dyDescent="0.3">
      <c r="A305" s="12" t="s">
        <v>251</v>
      </c>
      <c r="B305" s="12" t="s">
        <v>4</v>
      </c>
      <c r="C305" s="11"/>
      <c r="D305" s="10">
        <v>3752</v>
      </c>
      <c r="E305" s="9">
        <v>3815</v>
      </c>
      <c r="F305" s="10"/>
      <c r="G305" s="9"/>
      <c r="H305" s="10"/>
      <c r="I305" s="9"/>
      <c r="J305" s="10"/>
      <c r="K305" s="9"/>
      <c r="L305" s="10"/>
      <c r="M305" s="9"/>
      <c r="N305" s="10"/>
      <c r="O305" s="9"/>
      <c r="P305" s="10"/>
      <c r="Q305" s="9"/>
      <c r="R305" s="10"/>
      <c r="S305" s="9"/>
      <c r="T305" s="10"/>
      <c r="U305" s="9"/>
      <c r="V305" s="10"/>
      <c r="W305" s="9"/>
      <c r="X305" s="10"/>
      <c r="Y305" s="9"/>
      <c r="Z305" s="8">
        <f>D305+F305+H305+J305+L305+P305+R305+T305+V305+X305+N305</f>
        <v>3752</v>
      </c>
      <c r="AA305" s="7">
        <f>E305+G305+I305+K305+M305+Q305+S305+U305+W305+Y305+O305</f>
        <v>3815</v>
      </c>
      <c r="AB305" s="10"/>
      <c r="AC305" s="9"/>
      <c r="AD305" s="10"/>
      <c r="AE305" s="9"/>
      <c r="AF305" s="10"/>
      <c r="AG305" s="9"/>
      <c r="AH305" s="10"/>
      <c r="AI305" s="9"/>
      <c r="AJ305" s="10"/>
      <c r="AK305" s="9"/>
      <c r="AL305" s="10"/>
      <c r="AM305" s="9"/>
      <c r="AN305" s="10"/>
      <c r="AO305" s="9"/>
      <c r="AP305" s="8">
        <f>Z305+AB305+AD305+AF305+AH305+AJ305+AL305+AN305</f>
        <v>3752</v>
      </c>
      <c r="AQ305" s="7">
        <f>AA305+AC305+AE305+AG305+AI305+AK305+AM305+AO305</f>
        <v>3815</v>
      </c>
      <c r="AR305" s="4" t="s">
        <v>110</v>
      </c>
    </row>
    <row r="306" spans="1:44" x14ac:dyDescent="0.3">
      <c r="A306" s="6" t="s">
        <v>250</v>
      </c>
      <c r="B306" s="6" t="s">
        <v>1</v>
      </c>
      <c r="C306" s="23"/>
      <c r="D306" s="22">
        <f>SUM(D288:D305)</f>
        <v>191572</v>
      </c>
      <c r="E306" s="26">
        <f>SUM(E288:E305)</f>
        <v>190624</v>
      </c>
      <c r="F306" s="22">
        <f>SUM(F288:F305)</f>
        <v>2370</v>
      </c>
      <c r="G306" s="22">
        <f>SUM(G288:G305)</f>
        <v>2280</v>
      </c>
      <c r="H306" s="22">
        <f>SUM(H288:H305)</f>
        <v>0</v>
      </c>
      <c r="I306" s="22">
        <f>SUM(I288:I305)</f>
        <v>0</v>
      </c>
      <c r="J306" s="22">
        <f>SUM(J288:J305)</f>
        <v>4075</v>
      </c>
      <c r="K306" s="22">
        <f>SUM(K288:K305)</f>
        <v>4075</v>
      </c>
      <c r="L306" s="22">
        <f>SUM(L288:L305)</f>
        <v>15230</v>
      </c>
      <c r="M306" s="22">
        <f>SUM(M288:M305)</f>
        <v>16008</v>
      </c>
      <c r="N306" s="22">
        <f>SUM(N288:N305)</f>
        <v>2230</v>
      </c>
      <c r="O306" s="22">
        <f>SUM(O288:O305)</f>
        <v>2230</v>
      </c>
      <c r="P306" s="22">
        <f>SUM(P288:P305)</f>
        <v>15300</v>
      </c>
      <c r="Q306" s="22">
        <f>SUM(Q288:Q305)</f>
        <v>14750</v>
      </c>
      <c r="R306" s="22">
        <f>SUM(R288:R305)</f>
        <v>16970</v>
      </c>
      <c r="S306" s="22">
        <f>SUM(S288:S305)</f>
        <v>16880</v>
      </c>
      <c r="T306" s="22">
        <f>SUM(T288:T305)</f>
        <v>5066</v>
      </c>
      <c r="U306" s="22">
        <f>SUM(U288:U305)</f>
        <v>4295</v>
      </c>
      <c r="V306" s="22">
        <f>SUM(V288:V305)</f>
        <v>2000</v>
      </c>
      <c r="W306" s="22">
        <f>SUM(W288:W305)</f>
        <v>2000</v>
      </c>
      <c r="X306" s="22">
        <f>SUM(X288:X305)</f>
        <v>0</v>
      </c>
      <c r="Y306" s="22">
        <f>SUM(Y288:Y305)</f>
        <v>0</v>
      </c>
      <c r="Z306" s="22">
        <f>SUM(Z288:Z305)</f>
        <v>254813</v>
      </c>
      <c r="AA306" s="22">
        <f>SUM(AA288:AA305)</f>
        <v>253142</v>
      </c>
      <c r="AB306" s="22">
        <f>SUM(AB288:AB305)</f>
        <v>220</v>
      </c>
      <c r="AC306" s="22">
        <f>SUM(AC288:AC305)</f>
        <v>150</v>
      </c>
      <c r="AD306" s="22">
        <f>SUM(AD288:AD305)</f>
        <v>71404</v>
      </c>
      <c r="AE306" s="22">
        <f>SUM(AE288:AE305)</f>
        <v>70973</v>
      </c>
      <c r="AF306" s="22">
        <f>SUM(AF288:AF305)</f>
        <v>27069</v>
      </c>
      <c r="AG306" s="22">
        <f>SUM(AG288:AG305)</f>
        <v>26393</v>
      </c>
      <c r="AH306" s="22">
        <f>SUM(AH288:AH305)</f>
        <v>1546</v>
      </c>
      <c r="AI306" s="22">
        <f>SUM(AI288:AI305)</f>
        <v>1436</v>
      </c>
      <c r="AJ306" s="22">
        <f>SUM(AJ288:AJ305)</f>
        <v>0</v>
      </c>
      <c r="AK306" s="22">
        <f>SUM(AK288:AK305)</f>
        <v>0</v>
      </c>
      <c r="AL306" s="22">
        <f>SUM(AL288:AL305)</f>
        <v>7783</v>
      </c>
      <c r="AM306" s="22">
        <f>SUM(AM288:AM305)</f>
        <v>7783</v>
      </c>
      <c r="AN306" s="22">
        <f>SUM(AN288:AN305)</f>
        <v>0</v>
      </c>
      <c r="AO306" s="22">
        <f>SUM(AO288:AO305)</f>
        <v>0</v>
      </c>
      <c r="AP306" s="22">
        <f>SUM(AP288:AP305)</f>
        <v>362835</v>
      </c>
      <c r="AQ306" s="7">
        <f>AA306+AC306+AE306+AG306+AI306+AK306+AM306+AO306</f>
        <v>359877</v>
      </c>
      <c r="AR306" s="4"/>
    </row>
    <row r="307" spans="1:44" x14ac:dyDescent="0.3">
      <c r="A307" s="12" t="s">
        <v>238</v>
      </c>
      <c r="B307" s="12" t="s">
        <v>226</v>
      </c>
      <c r="C307" s="11" t="s">
        <v>24</v>
      </c>
      <c r="D307" s="10">
        <v>49924</v>
      </c>
      <c r="E307" s="9">
        <v>48586</v>
      </c>
      <c r="F307" s="10">
        <v>370</v>
      </c>
      <c r="G307" s="9">
        <v>370</v>
      </c>
      <c r="H307" s="10"/>
      <c r="I307" s="9"/>
      <c r="J307" s="10">
        <v>180</v>
      </c>
      <c r="K307" s="9">
        <v>160</v>
      </c>
      <c r="L307" s="10">
        <v>1076</v>
      </c>
      <c r="M307" s="9">
        <v>1076</v>
      </c>
      <c r="N307" s="10">
        <v>220</v>
      </c>
      <c r="O307" s="9">
        <v>220</v>
      </c>
      <c r="P307" s="10">
        <v>1330</v>
      </c>
      <c r="Q307" s="9">
        <v>1330</v>
      </c>
      <c r="R307" s="10">
        <v>3950</v>
      </c>
      <c r="S307" s="9">
        <v>3850</v>
      </c>
      <c r="T307" s="10"/>
      <c r="U307" s="9"/>
      <c r="V307" s="10"/>
      <c r="W307" s="9"/>
      <c r="X307" s="10"/>
      <c r="Y307" s="9"/>
      <c r="Z307" s="8">
        <f>D307+F307+H307+J307+L307+P307+R307+T307+V307+X307+N307</f>
        <v>57050</v>
      </c>
      <c r="AA307" s="7">
        <f>E307+G307+I307+K307+M307+Q307+S307+U307+W307+Y307+O307</f>
        <v>55592</v>
      </c>
      <c r="AB307" s="10">
        <v>300</v>
      </c>
      <c r="AC307" s="9">
        <v>50</v>
      </c>
      <c r="AD307" s="10">
        <v>5800</v>
      </c>
      <c r="AE307" s="9">
        <v>6600</v>
      </c>
      <c r="AF307" s="10">
        <v>4500</v>
      </c>
      <c r="AG307" s="9">
        <v>4200</v>
      </c>
      <c r="AH307" s="10"/>
      <c r="AI307" s="9"/>
      <c r="AJ307" s="10"/>
      <c r="AK307" s="9"/>
      <c r="AL307" s="10"/>
      <c r="AM307" s="9"/>
      <c r="AN307" s="10">
        <v>286</v>
      </c>
      <c r="AO307" s="9">
        <v>286</v>
      </c>
      <c r="AP307" s="8">
        <f>Z307+AB307+AD307+AF307+AH307+AJ307+AL307+AN307</f>
        <v>67936</v>
      </c>
      <c r="AQ307" s="7">
        <f>AA307+AC307+AE307+AG307+AI307+AK307+AM307+AO307</f>
        <v>66728</v>
      </c>
      <c r="AR307" s="4" t="s">
        <v>110</v>
      </c>
    </row>
    <row r="308" spans="1:44" x14ac:dyDescent="0.3">
      <c r="A308" s="12" t="s">
        <v>238</v>
      </c>
      <c r="B308" s="12" t="s">
        <v>104</v>
      </c>
      <c r="C308" s="11" t="s">
        <v>103</v>
      </c>
      <c r="D308" s="10"/>
      <c r="E308" s="9"/>
      <c r="F308" s="10">
        <v>206</v>
      </c>
      <c r="G308" s="9">
        <v>206</v>
      </c>
      <c r="H308" s="10"/>
      <c r="I308" s="9"/>
      <c r="J308" s="10">
        <v>40</v>
      </c>
      <c r="K308" s="9">
        <v>30</v>
      </c>
      <c r="L308" s="10">
        <v>140</v>
      </c>
      <c r="M308" s="9">
        <v>140</v>
      </c>
      <c r="N308" s="10">
        <v>30</v>
      </c>
      <c r="O308" s="9">
        <v>30</v>
      </c>
      <c r="P308" s="10">
        <v>110</v>
      </c>
      <c r="Q308" s="9">
        <v>110</v>
      </c>
      <c r="R308" s="10">
        <v>500</v>
      </c>
      <c r="S308" s="9">
        <v>300</v>
      </c>
      <c r="T308" s="10"/>
      <c r="U308" s="9"/>
      <c r="V308" s="10"/>
      <c r="W308" s="9"/>
      <c r="X308" s="10"/>
      <c r="Y308" s="9"/>
      <c r="Z308" s="8">
        <f>D308+F308+H308+J308+L308+P308+R308+T308+V308+X308+N308</f>
        <v>1026</v>
      </c>
      <c r="AA308" s="7">
        <f>E308+G308+I308+K308+M308+Q308+S308+U308+W308+Y308+O308</f>
        <v>816</v>
      </c>
      <c r="AB308" s="10">
        <v>60</v>
      </c>
      <c r="AC308" s="9">
        <v>40</v>
      </c>
      <c r="AD308" s="10">
        <v>150</v>
      </c>
      <c r="AE308" s="9">
        <v>100</v>
      </c>
      <c r="AF308" s="10">
        <v>120</v>
      </c>
      <c r="AG308" s="9">
        <v>100</v>
      </c>
      <c r="AH308" s="10"/>
      <c r="AI308" s="9"/>
      <c r="AJ308" s="10"/>
      <c r="AK308" s="9"/>
      <c r="AL308" s="10"/>
      <c r="AM308" s="9"/>
      <c r="AN308" s="10"/>
      <c r="AO308" s="9"/>
      <c r="AP308" s="8">
        <f>Z308+AB308+AD308+AF308+AH308+AJ308+AL308+AN308</f>
        <v>1356</v>
      </c>
      <c r="AQ308" s="7">
        <f>AA308+AC308+AE308+AG308+AI308+AK308+AM308+AO308</f>
        <v>1056</v>
      </c>
      <c r="AR308" s="4" t="s">
        <v>110</v>
      </c>
    </row>
    <row r="309" spans="1:44" x14ac:dyDescent="0.3">
      <c r="A309" s="12" t="s">
        <v>238</v>
      </c>
      <c r="B309" s="12" t="s">
        <v>137</v>
      </c>
      <c r="C309" s="11" t="s">
        <v>8</v>
      </c>
      <c r="D309" s="10">
        <v>101540</v>
      </c>
      <c r="E309" s="9">
        <v>124786</v>
      </c>
      <c r="F309" s="10"/>
      <c r="G309" s="9"/>
      <c r="H309" s="10"/>
      <c r="I309" s="9"/>
      <c r="J309" s="10">
        <v>150</v>
      </c>
      <c r="K309" s="9">
        <v>100</v>
      </c>
      <c r="L309" s="10">
        <v>895</v>
      </c>
      <c r="M309" s="9">
        <v>895</v>
      </c>
      <c r="N309" s="10">
        <v>378</v>
      </c>
      <c r="O309" s="9">
        <v>378</v>
      </c>
      <c r="P309" s="10"/>
      <c r="Q309" s="9"/>
      <c r="R309" s="10">
        <v>3878</v>
      </c>
      <c r="S309" s="9">
        <v>3600</v>
      </c>
      <c r="T309" s="10"/>
      <c r="U309" s="9"/>
      <c r="V309" s="10"/>
      <c r="W309" s="9"/>
      <c r="X309" s="10"/>
      <c r="Y309" s="9"/>
      <c r="Z309" s="8">
        <f>D309+F309+H309+J309+L309+P309+R309+T309+V309+X309+N309</f>
        <v>106841</v>
      </c>
      <c r="AA309" s="7">
        <f>E309+G309+I309+K309+M309+Q309+S309+U309+W309+Y309+O309</f>
        <v>129759</v>
      </c>
      <c r="AB309" s="10"/>
      <c r="AC309" s="9"/>
      <c r="AD309" s="10">
        <v>4000</v>
      </c>
      <c r="AE309" s="9">
        <v>4000</v>
      </c>
      <c r="AF309" s="10">
        <v>4600</v>
      </c>
      <c r="AG309" s="9">
        <v>4600</v>
      </c>
      <c r="AH309" s="10"/>
      <c r="AI309" s="9"/>
      <c r="AJ309" s="10"/>
      <c r="AK309" s="9"/>
      <c r="AL309" s="10"/>
      <c r="AM309" s="9"/>
      <c r="AN309" s="10"/>
      <c r="AO309" s="9"/>
      <c r="AP309" s="8">
        <f>Z309+AB309+AD309+AF309+AH309+AJ309+AL309+AN309</f>
        <v>115441</v>
      </c>
      <c r="AQ309" s="7">
        <f>AA309+AC309+AE309+AG309+AI309+AK309+AM309+AO309</f>
        <v>138359</v>
      </c>
      <c r="AR309" s="4" t="s">
        <v>200</v>
      </c>
    </row>
    <row r="310" spans="1:44" x14ac:dyDescent="0.3">
      <c r="A310" s="12" t="s">
        <v>238</v>
      </c>
      <c r="B310" s="12" t="s">
        <v>249</v>
      </c>
      <c r="C310" s="11" t="s">
        <v>8</v>
      </c>
      <c r="D310" s="10"/>
      <c r="E310" s="9"/>
      <c r="F310" s="10"/>
      <c r="G310" s="9"/>
      <c r="H310" s="10"/>
      <c r="I310" s="9"/>
      <c r="J310" s="10"/>
      <c r="K310" s="9"/>
      <c r="L310" s="10"/>
      <c r="M310" s="9"/>
      <c r="N310" s="10"/>
      <c r="O310" s="9"/>
      <c r="P310" s="10"/>
      <c r="Q310" s="9"/>
      <c r="R310" s="10">
        <v>240</v>
      </c>
      <c r="S310" s="9">
        <v>240</v>
      </c>
      <c r="T310" s="10"/>
      <c r="U310" s="9"/>
      <c r="V310" s="10"/>
      <c r="W310" s="9"/>
      <c r="X310" s="10"/>
      <c r="Y310" s="9"/>
      <c r="Z310" s="8">
        <f>D310+F310+H310+J310+L310+P310+R310+T310+V310+X310+N310</f>
        <v>240</v>
      </c>
      <c r="AA310" s="7">
        <f>E310+G310+I310+K310+M310+Q310+S310+U310+W310+Y310+O310</f>
        <v>240</v>
      </c>
      <c r="AB310" s="10"/>
      <c r="AC310" s="9"/>
      <c r="AD310" s="10">
        <v>180</v>
      </c>
      <c r="AE310" s="9">
        <v>120</v>
      </c>
      <c r="AF310" s="10">
        <v>400</v>
      </c>
      <c r="AG310" s="9">
        <v>200</v>
      </c>
      <c r="AH310" s="10"/>
      <c r="AI310" s="9"/>
      <c r="AJ310" s="10"/>
      <c r="AK310" s="9"/>
      <c r="AL310" s="10"/>
      <c r="AM310" s="9"/>
      <c r="AN310" s="10"/>
      <c r="AO310" s="9"/>
      <c r="AP310" s="8">
        <f>Z310+AB310+AD310+AF310+AH310+AJ310+AL310+AN310</f>
        <v>820</v>
      </c>
      <c r="AQ310" s="7">
        <f>AA310+AC310+AE310+AG310+AI310+AK310+AM310+AO310</f>
        <v>560</v>
      </c>
      <c r="AR310" s="4" t="s">
        <v>248</v>
      </c>
    </row>
    <row r="311" spans="1:44" ht="27" x14ac:dyDescent="0.3">
      <c r="A311" s="12" t="s">
        <v>238</v>
      </c>
      <c r="B311" s="12" t="s">
        <v>133</v>
      </c>
      <c r="C311" s="11" t="s">
        <v>8</v>
      </c>
      <c r="D311" s="10"/>
      <c r="E311" s="9"/>
      <c r="F311" s="10"/>
      <c r="G311" s="9"/>
      <c r="H311" s="10"/>
      <c r="I311" s="9"/>
      <c r="J311" s="10"/>
      <c r="K311" s="9"/>
      <c r="L311" s="10"/>
      <c r="M311" s="9"/>
      <c r="N311" s="10"/>
      <c r="O311" s="9"/>
      <c r="P311" s="10"/>
      <c r="Q311" s="9"/>
      <c r="R311" s="10">
        <v>3890</v>
      </c>
      <c r="S311" s="9">
        <v>3890</v>
      </c>
      <c r="T311" s="10"/>
      <c r="U311" s="9"/>
      <c r="V311" s="10"/>
      <c r="W311" s="9"/>
      <c r="X311" s="10"/>
      <c r="Y311" s="9"/>
      <c r="Z311" s="8">
        <f>D311+F311+H311+J311+L311+P311+R311+T311+V311+X311+N311</f>
        <v>3890</v>
      </c>
      <c r="AA311" s="7">
        <f>E311+G311+I311+K311+M311+Q311+S311+U311+W311+Y311+O311</f>
        <v>3890</v>
      </c>
      <c r="AB311" s="10"/>
      <c r="AC311" s="9"/>
      <c r="AD311" s="10">
        <v>12586</v>
      </c>
      <c r="AE311" s="9">
        <f>18936-AG311-S311</f>
        <v>12586</v>
      </c>
      <c r="AF311" s="10">
        <v>2000</v>
      </c>
      <c r="AG311" s="9">
        <v>2460</v>
      </c>
      <c r="AH311" s="10"/>
      <c r="AI311" s="9"/>
      <c r="AJ311" s="10"/>
      <c r="AK311" s="9"/>
      <c r="AL311" s="10"/>
      <c r="AM311" s="9"/>
      <c r="AN311" s="10"/>
      <c r="AO311" s="9"/>
      <c r="AP311" s="8">
        <f>Z311+AB311+AD311+AF311+AH311+AJ311+AL311+AN311</f>
        <v>18476</v>
      </c>
      <c r="AQ311" s="7">
        <f>AA311+AC311+AE311+AG311+AI311+AK311+AM311+AO311</f>
        <v>18936</v>
      </c>
      <c r="AR311" s="4" t="s">
        <v>205</v>
      </c>
    </row>
    <row r="312" spans="1:44" x14ac:dyDescent="0.3">
      <c r="A312" s="12" t="s">
        <v>238</v>
      </c>
      <c r="B312" s="12" t="s">
        <v>132</v>
      </c>
      <c r="C312" s="11" t="s">
        <v>8</v>
      </c>
      <c r="D312" s="10"/>
      <c r="E312" s="9"/>
      <c r="F312" s="10"/>
      <c r="G312" s="9"/>
      <c r="H312" s="10"/>
      <c r="I312" s="9"/>
      <c r="J312" s="10"/>
      <c r="K312" s="9"/>
      <c r="L312" s="10"/>
      <c r="M312" s="9"/>
      <c r="N312" s="10"/>
      <c r="O312" s="9"/>
      <c r="P312" s="10"/>
      <c r="Q312" s="9"/>
      <c r="R312" s="10"/>
      <c r="S312" s="9"/>
      <c r="T312" s="10"/>
      <c r="U312" s="9"/>
      <c r="V312" s="10"/>
      <c r="W312" s="9"/>
      <c r="X312" s="10"/>
      <c r="Y312" s="9"/>
      <c r="Z312" s="8">
        <f>D312+F312+H312+J312+L312+P312+R312+T312+V312+X312+N312</f>
        <v>0</v>
      </c>
      <c r="AA312" s="7">
        <f>E312+G312+I312+K312+M312+Q312+S312+U312+W312+Y312+O312</f>
        <v>0</v>
      </c>
      <c r="AB312" s="10"/>
      <c r="AC312" s="9"/>
      <c r="AD312" s="10">
        <v>29576</v>
      </c>
      <c r="AE312" s="9">
        <v>29177</v>
      </c>
      <c r="AF312" s="10"/>
      <c r="AG312" s="9"/>
      <c r="AH312" s="10"/>
      <c r="AI312" s="9"/>
      <c r="AJ312" s="10"/>
      <c r="AK312" s="9"/>
      <c r="AL312" s="10"/>
      <c r="AM312" s="9"/>
      <c r="AN312" s="10"/>
      <c r="AO312" s="9"/>
      <c r="AP312" s="8">
        <f>Z312+AB312+AD312+AF312+AH312+AJ312+AL312+AN312</f>
        <v>29576</v>
      </c>
      <c r="AQ312" s="7">
        <f>AA312+AC312+AE312+AG312+AI312+AK312+AM312+AO312</f>
        <v>29177</v>
      </c>
      <c r="AR312" s="4" t="s">
        <v>205</v>
      </c>
    </row>
    <row r="313" spans="1:44" x14ac:dyDescent="0.3">
      <c r="A313" s="12" t="s">
        <v>238</v>
      </c>
      <c r="B313" s="12" t="s">
        <v>247</v>
      </c>
      <c r="C313" s="11" t="s">
        <v>46</v>
      </c>
      <c r="D313" s="10">
        <v>13655</v>
      </c>
      <c r="E313" s="9">
        <v>14015</v>
      </c>
      <c r="F313" s="10">
        <v>10</v>
      </c>
      <c r="G313" s="9">
        <v>10</v>
      </c>
      <c r="H313" s="10"/>
      <c r="I313" s="9"/>
      <c r="J313" s="10">
        <v>56</v>
      </c>
      <c r="K313" s="9">
        <v>50</v>
      </c>
      <c r="L313" s="10">
        <v>350</v>
      </c>
      <c r="M313" s="9">
        <v>350</v>
      </c>
      <c r="N313" s="10">
        <v>35</v>
      </c>
      <c r="O313" s="9">
        <v>35</v>
      </c>
      <c r="P313" s="10">
        <v>280</v>
      </c>
      <c r="Q313" s="9">
        <v>280</v>
      </c>
      <c r="R313" s="10">
        <v>775</v>
      </c>
      <c r="S313" s="9">
        <v>750</v>
      </c>
      <c r="T313" s="10"/>
      <c r="U313" s="9"/>
      <c r="V313" s="10"/>
      <c r="W313" s="9"/>
      <c r="X313" s="10"/>
      <c r="Y313" s="9"/>
      <c r="Z313" s="8">
        <f>D313+F313+H313+J313+L313+P313+R313+T313+V313+X313+N313</f>
        <v>15161</v>
      </c>
      <c r="AA313" s="7">
        <f>E313+G313+I313+K313+M313+Q313+S313+U313+W313+Y313+O313</f>
        <v>15490</v>
      </c>
      <c r="AB313" s="10">
        <v>50</v>
      </c>
      <c r="AC313" s="9">
        <v>40</v>
      </c>
      <c r="AD313" s="10">
        <v>1100</v>
      </c>
      <c r="AE313" s="9">
        <v>900</v>
      </c>
      <c r="AF313" s="10">
        <v>800</v>
      </c>
      <c r="AG313" s="9">
        <v>800</v>
      </c>
      <c r="AH313" s="10"/>
      <c r="AI313" s="9"/>
      <c r="AJ313" s="10"/>
      <c r="AK313" s="9"/>
      <c r="AL313" s="10"/>
      <c r="AM313" s="9"/>
      <c r="AN313" s="10"/>
      <c r="AO313" s="9"/>
      <c r="AP313" s="8">
        <f>Z313+AB313+AD313+AF313+AH313+AJ313+AL313+AN313</f>
        <v>17111</v>
      </c>
      <c r="AQ313" s="7">
        <f>AA313+AC313+AE313+AG313+AI313+AK313+AM313+AO313</f>
        <v>17230</v>
      </c>
      <c r="AR313" s="4" t="s">
        <v>45</v>
      </c>
    </row>
    <row r="314" spans="1:44" x14ac:dyDescent="0.3">
      <c r="A314" s="12" t="s">
        <v>238</v>
      </c>
      <c r="B314" s="12" t="s">
        <v>246</v>
      </c>
      <c r="C314" s="11" t="s">
        <v>43</v>
      </c>
      <c r="D314" s="10">
        <v>1698</v>
      </c>
      <c r="E314" s="9">
        <v>1780</v>
      </c>
      <c r="F314" s="10"/>
      <c r="G314" s="9"/>
      <c r="H314" s="10"/>
      <c r="I314" s="9"/>
      <c r="J314" s="10">
        <v>420</v>
      </c>
      <c r="K314" s="9">
        <v>350</v>
      </c>
      <c r="L314" s="10">
        <v>1450</v>
      </c>
      <c r="M314" s="9">
        <v>1450</v>
      </c>
      <c r="N314" s="10">
        <v>40</v>
      </c>
      <c r="O314" s="9">
        <v>40</v>
      </c>
      <c r="P314" s="10"/>
      <c r="Q314" s="9"/>
      <c r="R314" s="10">
        <v>400</v>
      </c>
      <c r="S314" s="9">
        <v>300</v>
      </c>
      <c r="T314" s="10"/>
      <c r="U314" s="9"/>
      <c r="V314" s="10"/>
      <c r="W314" s="9"/>
      <c r="X314" s="10"/>
      <c r="Y314" s="9"/>
      <c r="Z314" s="8">
        <f>D314+F314+H314+J314+L314+P314+R314+T314+V314+X314+N314</f>
        <v>4008</v>
      </c>
      <c r="AA314" s="7">
        <f>E314+G314+I314+K314+M314+Q314+S314+U314+W314+Y314+O314</f>
        <v>3920</v>
      </c>
      <c r="AB314" s="10"/>
      <c r="AC314" s="9"/>
      <c r="AD314" s="10">
        <v>1050</v>
      </c>
      <c r="AE314" s="9">
        <v>950</v>
      </c>
      <c r="AF314" s="10">
        <v>2314</v>
      </c>
      <c r="AG314" s="9">
        <v>1800</v>
      </c>
      <c r="AH314" s="10"/>
      <c r="AI314" s="9"/>
      <c r="AJ314" s="10"/>
      <c r="AK314" s="9"/>
      <c r="AL314" s="10"/>
      <c r="AM314" s="9"/>
      <c r="AN314" s="10"/>
      <c r="AO314" s="9"/>
      <c r="AP314" s="8">
        <f>Z314+AB314+AD314+AF314+AH314+AJ314+AL314+AN314</f>
        <v>7372</v>
      </c>
      <c r="AQ314" s="7">
        <f>AA314+AC314+AE314+AG314+AI314+AK314+AM314+AO314</f>
        <v>6670</v>
      </c>
      <c r="AR314" s="4" t="s">
        <v>42</v>
      </c>
    </row>
    <row r="315" spans="1:44" x14ac:dyDescent="0.3">
      <c r="A315" s="12" t="s">
        <v>238</v>
      </c>
      <c r="B315" s="12" t="s">
        <v>245</v>
      </c>
      <c r="C315" s="11" t="s">
        <v>43</v>
      </c>
      <c r="D315" s="10">
        <v>9485</v>
      </c>
      <c r="E315" s="9">
        <v>9729</v>
      </c>
      <c r="F315" s="10">
        <v>5</v>
      </c>
      <c r="G315" s="9">
        <v>5</v>
      </c>
      <c r="H315" s="10"/>
      <c r="I315" s="9"/>
      <c r="J315" s="10">
        <v>1070</v>
      </c>
      <c r="K315" s="9">
        <v>1000</v>
      </c>
      <c r="L315" s="10">
        <v>3030</v>
      </c>
      <c r="M315" s="9">
        <v>3030</v>
      </c>
      <c r="N315" s="10">
        <v>80</v>
      </c>
      <c r="O315" s="9">
        <v>80</v>
      </c>
      <c r="P315" s="10">
        <v>1731</v>
      </c>
      <c r="Q315" s="9">
        <v>1731</v>
      </c>
      <c r="R315" s="10"/>
      <c r="S315" s="9"/>
      <c r="T315" s="10"/>
      <c r="U315" s="9"/>
      <c r="V315" s="10"/>
      <c r="W315" s="9"/>
      <c r="X315" s="10"/>
      <c r="Y315" s="9"/>
      <c r="Z315" s="8">
        <f>D315+F315+H315+J315+L315+P315+R315+T315+V315+X315+N315</f>
        <v>15401</v>
      </c>
      <c r="AA315" s="7">
        <f>E315+G315+I315+K315+M315+Q315+S315+U315+W315+Y315+O315</f>
        <v>15575</v>
      </c>
      <c r="AB315" s="10"/>
      <c r="AC315" s="9"/>
      <c r="AD315" s="10">
        <v>1050</v>
      </c>
      <c r="AE315" s="9">
        <v>1000</v>
      </c>
      <c r="AF315" s="10">
        <v>2105</v>
      </c>
      <c r="AG315" s="9">
        <v>2100</v>
      </c>
      <c r="AH315" s="10"/>
      <c r="AI315" s="9"/>
      <c r="AJ315" s="10"/>
      <c r="AK315" s="9"/>
      <c r="AL315" s="10"/>
      <c r="AM315" s="9"/>
      <c r="AN315" s="10"/>
      <c r="AO315" s="9"/>
      <c r="AP315" s="8">
        <f>Z315+AB315+AD315+AF315+AH315+AJ315+AL315+AN315</f>
        <v>18556</v>
      </c>
      <c r="AQ315" s="7">
        <f>AA315+AC315+AE315+AG315+AI315+AK315+AM315+AO315</f>
        <v>18675</v>
      </c>
      <c r="AR315" s="4" t="s">
        <v>151</v>
      </c>
    </row>
    <row r="316" spans="1:44" x14ac:dyDescent="0.3">
      <c r="A316" s="12" t="s">
        <v>238</v>
      </c>
      <c r="B316" s="12" t="s">
        <v>204</v>
      </c>
      <c r="C316" s="11" t="s">
        <v>61</v>
      </c>
      <c r="D316" s="10">
        <v>6031</v>
      </c>
      <c r="E316" s="9">
        <v>6303</v>
      </c>
      <c r="F316" s="10">
        <v>161</v>
      </c>
      <c r="G316" s="9">
        <v>161</v>
      </c>
      <c r="H316" s="10"/>
      <c r="I316" s="9"/>
      <c r="J316" s="10">
        <v>164</v>
      </c>
      <c r="K316" s="9">
        <v>160</v>
      </c>
      <c r="L316" s="10">
        <v>1625</v>
      </c>
      <c r="M316" s="9">
        <v>1625</v>
      </c>
      <c r="N316" s="10">
        <v>20</v>
      </c>
      <c r="O316" s="9">
        <v>20</v>
      </c>
      <c r="P316" s="10">
        <v>1356</v>
      </c>
      <c r="Q316" s="9">
        <v>1356</v>
      </c>
      <c r="R316" s="10">
        <v>350</v>
      </c>
      <c r="S316" s="9">
        <v>350</v>
      </c>
      <c r="T316" s="10"/>
      <c r="U316" s="9"/>
      <c r="V316" s="10"/>
      <c r="W316" s="9"/>
      <c r="X316" s="10"/>
      <c r="Y316" s="9"/>
      <c r="Z316" s="8">
        <f>D316+F316+H316+J316+L316+P316+R316+T316+V316+X316+N316</f>
        <v>9707</v>
      </c>
      <c r="AA316" s="7">
        <f>E316+G316+I316+K316+M316+Q316+S316+U316+W316+Y316+O316</f>
        <v>9975</v>
      </c>
      <c r="AB316" s="10">
        <v>50</v>
      </c>
      <c r="AC316" s="9">
        <v>40</v>
      </c>
      <c r="AD316" s="10">
        <v>3000</v>
      </c>
      <c r="AE316" s="9">
        <v>2000</v>
      </c>
      <c r="AF316" s="10">
        <v>2300</v>
      </c>
      <c r="AG316" s="9">
        <v>2000</v>
      </c>
      <c r="AH316" s="10"/>
      <c r="AI316" s="9"/>
      <c r="AJ316" s="10"/>
      <c r="AK316" s="9"/>
      <c r="AL316" s="10"/>
      <c r="AM316" s="9"/>
      <c r="AN316" s="10"/>
      <c r="AO316" s="9"/>
      <c r="AP316" s="8">
        <f>Z316+AB316+AD316+AF316+AH316+AJ316+AL316+AN316</f>
        <v>15057</v>
      </c>
      <c r="AQ316" s="7">
        <f>AA316+AC316+AE316+AG316+AI316+AK316+AM316+AO316</f>
        <v>14015</v>
      </c>
      <c r="AR316" s="4" t="s">
        <v>12</v>
      </c>
    </row>
    <row r="317" spans="1:44" x14ac:dyDescent="0.3">
      <c r="A317" s="12" t="s">
        <v>238</v>
      </c>
      <c r="B317" s="12" t="s">
        <v>146</v>
      </c>
      <c r="C317" s="11" t="s">
        <v>85</v>
      </c>
      <c r="D317" s="10">
        <v>8741</v>
      </c>
      <c r="E317" s="9">
        <v>9314</v>
      </c>
      <c r="F317" s="10">
        <v>50</v>
      </c>
      <c r="G317" s="9">
        <v>50</v>
      </c>
      <c r="H317" s="10"/>
      <c r="I317" s="9"/>
      <c r="J317" s="10">
        <v>80</v>
      </c>
      <c r="K317" s="9">
        <v>60</v>
      </c>
      <c r="L317" s="10">
        <v>460</v>
      </c>
      <c r="M317" s="9">
        <v>460</v>
      </c>
      <c r="N317" s="10">
        <v>106</v>
      </c>
      <c r="O317" s="9">
        <v>106</v>
      </c>
      <c r="P317" s="10">
        <v>706</v>
      </c>
      <c r="Q317" s="9">
        <v>706</v>
      </c>
      <c r="R317" s="10"/>
      <c r="S317" s="9"/>
      <c r="T317" s="10"/>
      <c r="U317" s="9"/>
      <c r="V317" s="10"/>
      <c r="W317" s="9"/>
      <c r="X317" s="10"/>
      <c r="Y317" s="9"/>
      <c r="Z317" s="8">
        <f>D317+F317+H317+J317+L317+P317+R317+T317+V317+X317+N317</f>
        <v>10143</v>
      </c>
      <c r="AA317" s="7">
        <f>E317+G317+I317+K317+M317+Q317+S317+U317+W317+Y317+O317</f>
        <v>10696</v>
      </c>
      <c r="AB317" s="10">
        <v>30</v>
      </c>
      <c r="AC317" s="9">
        <v>30</v>
      </c>
      <c r="AD317" s="10">
        <v>300</v>
      </c>
      <c r="AE317" s="9">
        <v>300</v>
      </c>
      <c r="AF317" s="10">
        <v>450</v>
      </c>
      <c r="AG317" s="9">
        <v>500</v>
      </c>
      <c r="AH317" s="10">
        <v>1892</v>
      </c>
      <c r="AI317" s="9">
        <v>1851</v>
      </c>
      <c r="AJ317" s="10"/>
      <c r="AK317" s="9"/>
      <c r="AL317" s="10"/>
      <c r="AM317" s="9"/>
      <c r="AN317" s="10"/>
      <c r="AO317" s="9"/>
      <c r="AP317" s="8">
        <f>Z317+AB317+AD317+AF317+AH317+AJ317+AL317+AN317</f>
        <v>12815</v>
      </c>
      <c r="AQ317" s="7">
        <f>AA317+AC317+AE317+AG317+AI317+AK317+AM317+AO317</f>
        <v>13377</v>
      </c>
      <c r="AR317" s="4" t="s">
        <v>12</v>
      </c>
    </row>
    <row r="318" spans="1:44" x14ac:dyDescent="0.3">
      <c r="A318" s="12" t="s">
        <v>238</v>
      </c>
      <c r="B318" s="12" t="s">
        <v>244</v>
      </c>
      <c r="C318" s="11" t="s">
        <v>85</v>
      </c>
      <c r="D318" s="10"/>
      <c r="E318" s="9"/>
      <c r="F318" s="10"/>
      <c r="G318" s="9"/>
      <c r="H318" s="10"/>
      <c r="I318" s="9"/>
      <c r="J318" s="10"/>
      <c r="K318" s="9"/>
      <c r="L318" s="10">
        <v>582</v>
      </c>
      <c r="M318" s="9">
        <v>582</v>
      </c>
      <c r="N318" s="10">
        <v>20</v>
      </c>
      <c r="O318" s="9">
        <v>20</v>
      </c>
      <c r="P318" s="10"/>
      <c r="Q318" s="9"/>
      <c r="R318" s="10">
        <v>994</v>
      </c>
      <c r="S318" s="9">
        <v>950</v>
      </c>
      <c r="T318" s="10"/>
      <c r="U318" s="9"/>
      <c r="V318" s="10"/>
      <c r="W318" s="9"/>
      <c r="X318" s="10"/>
      <c r="Y318" s="9"/>
      <c r="Z318" s="8">
        <f>D318+F318+H318+J318+L318+P318+R318+T318+V318+X318+N318</f>
        <v>1596</v>
      </c>
      <c r="AA318" s="7">
        <f>E318+G318+I318+K318+M318+Q318+S318+U318+W318+Y318+O318</f>
        <v>1552</v>
      </c>
      <c r="AB318" s="10"/>
      <c r="AC318" s="9"/>
      <c r="AD318" s="10">
        <v>750</v>
      </c>
      <c r="AE318" s="9">
        <v>400</v>
      </c>
      <c r="AF318" s="10">
        <v>1100</v>
      </c>
      <c r="AG318" s="9">
        <v>700</v>
      </c>
      <c r="AH318" s="10"/>
      <c r="AI318" s="9"/>
      <c r="AJ318" s="10"/>
      <c r="AK318" s="9"/>
      <c r="AL318" s="10"/>
      <c r="AM318" s="9"/>
      <c r="AN318" s="10"/>
      <c r="AO318" s="9"/>
      <c r="AP318" s="8">
        <f>Z318+AB318+AD318+AF318+AH318+AJ318+AL318+AN318</f>
        <v>3446</v>
      </c>
      <c r="AQ318" s="7">
        <f>AA318+AC318+AE318+AG318+AI318+AK318+AM318+AO318</f>
        <v>2652</v>
      </c>
      <c r="AR318" s="4" t="s">
        <v>93</v>
      </c>
    </row>
    <row r="319" spans="1:44" x14ac:dyDescent="0.3">
      <c r="A319" s="12" t="s">
        <v>238</v>
      </c>
      <c r="B319" s="12" t="s">
        <v>150</v>
      </c>
      <c r="C319" s="11" t="s">
        <v>85</v>
      </c>
      <c r="D319" s="10">
        <v>19954</v>
      </c>
      <c r="E319" s="9">
        <v>20036</v>
      </c>
      <c r="F319" s="10">
        <v>300</v>
      </c>
      <c r="G319" s="9">
        <v>300</v>
      </c>
      <c r="H319" s="10"/>
      <c r="I319" s="9"/>
      <c r="J319" s="10">
        <v>224</v>
      </c>
      <c r="K319" s="9">
        <v>160</v>
      </c>
      <c r="L319" s="10">
        <v>1200</v>
      </c>
      <c r="M319" s="9">
        <v>1200</v>
      </c>
      <c r="N319" s="10">
        <v>220</v>
      </c>
      <c r="O319" s="9">
        <v>220</v>
      </c>
      <c r="P319" s="10">
        <v>2573</v>
      </c>
      <c r="Q319" s="9">
        <v>2573</v>
      </c>
      <c r="R319" s="10">
        <v>448</v>
      </c>
      <c r="S319" s="9">
        <v>420</v>
      </c>
      <c r="T319" s="10"/>
      <c r="U319" s="9"/>
      <c r="V319" s="10"/>
      <c r="W319" s="9"/>
      <c r="X319" s="10"/>
      <c r="Y319" s="9"/>
      <c r="Z319" s="8">
        <f>D319+F319+H319+J319+L319+P319+R319+T319+V319+X319+N319</f>
        <v>24919</v>
      </c>
      <c r="AA319" s="7">
        <f>E319+G319+I319+K319+M319+Q319+S319+U319+W319+Y319+O319</f>
        <v>24909</v>
      </c>
      <c r="AB319" s="10">
        <v>80</v>
      </c>
      <c r="AC319" s="9">
        <v>50</v>
      </c>
      <c r="AD319" s="10">
        <v>1000</v>
      </c>
      <c r="AE319" s="9">
        <v>1000</v>
      </c>
      <c r="AF319" s="10">
        <v>2600</v>
      </c>
      <c r="AG319" s="9">
        <v>2500</v>
      </c>
      <c r="AH319" s="10"/>
      <c r="AI319" s="9"/>
      <c r="AJ319" s="10"/>
      <c r="AK319" s="9"/>
      <c r="AL319" s="10"/>
      <c r="AM319" s="9"/>
      <c r="AN319" s="10"/>
      <c r="AO319" s="9"/>
      <c r="AP319" s="8">
        <f>Z319+AB319+AD319+AF319+AH319+AJ319+AL319+AN319</f>
        <v>28599</v>
      </c>
      <c r="AQ319" s="7">
        <f>AA319+AC319+AE319+AG319+AI319+AK319+AM319+AO319</f>
        <v>28459</v>
      </c>
      <c r="AR319" s="4" t="s">
        <v>93</v>
      </c>
    </row>
    <row r="320" spans="1:44" x14ac:dyDescent="0.3">
      <c r="A320" s="12" t="s">
        <v>238</v>
      </c>
      <c r="B320" s="12" t="s">
        <v>243</v>
      </c>
      <c r="C320" s="11" t="s">
        <v>85</v>
      </c>
      <c r="D320" s="10"/>
      <c r="E320" s="9"/>
      <c r="F320" s="10"/>
      <c r="G320" s="9"/>
      <c r="H320" s="10"/>
      <c r="I320" s="9"/>
      <c r="J320" s="10"/>
      <c r="K320" s="9"/>
      <c r="L320" s="10"/>
      <c r="M320" s="9"/>
      <c r="N320" s="10"/>
      <c r="O320" s="9"/>
      <c r="P320" s="10"/>
      <c r="Q320" s="9"/>
      <c r="R320" s="10"/>
      <c r="S320" s="9"/>
      <c r="T320" s="10"/>
      <c r="U320" s="9"/>
      <c r="V320" s="10"/>
      <c r="W320" s="9"/>
      <c r="X320" s="10"/>
      <c r="Y320" s="9"/>
      <c r="Z320" s="8">
        <f>D320+F320+H320+J320+L320+P320+R320+T320+V320+X320+N320</f>
        <v>0</v>
      </c>
      <c r="AA320" s="7">
        <f>E320+G320+I320+K320+M320+Q320+S320+U320+W320+Y320+O320</f>
        <v>0</v>
      </c>
      <c r="AB320" s="10"/>
      <c r="AC320" s="9"/>
      <c r="AD320" s="10">
        <v>8200</v>
      </c>
      <c r="AE320" s="9">
        <v>6000</v>
      </c>
      <c r="AF320" s="10">
        <v>2680</v>
      </c>
      <c r="AG320" s="9">
        <v>2000</v>
      </c>
      <c r="AH320" s="10"/>
      <c r="AI320" s="9"/>
      <c r="AJ320" s="10"/>
      <c r="AK320" s="9"/>
      <c r="AL320" s="10"/>
      <c r="AM320" s="9"/>
      <c r="AN320" s="10"/>
      <c r="AO320" s="9"/>
      <c r="AP320" s="8">
        <f>Z320+AB320+AD320+AF320+AH320+AJ320+AL320+AN320</f>
        <v>10880</v>
      </c>
      <c r="AQ320" s="7">
        <f>AA320+AC320+AE320+AG320+AI320+AK320+AM320+AO320</f>
        <v>8000</v>
      </c>
      <c r="AR320" s="4" t="s">
        <v>93</v>
      </c>
    </row>
    <row r="321" spans="1:44" x14ac:dyDescent="0.3">
      <c r="A321" s="12" t="s">
        <v>238</v>
      </c>
      <c r="B321" s="12" t="s">
        <v>242</v>
      </c>
      <c r="C321" s="11" t="s">
        <v>13</v>
      </c>
      <c r="D321" s="10">
        <v>20996</v>
      </c>
      <c r="E321" s="9">
        <v>20145</v>
      </c>
      <c r="F321" s="10"/>
      <c r="G321" s="9"/>
      <c r="H321" s="10"/>
      <c r="I321" s="9"/>
      <c r="J321" s="10">
        <v>1160</v>
      </c>
      <c r="K321" s="9">
        <v>900</v>
      </c>
      <c r="L321" s="10">
        <v>2877</v>
      </c>
      <c r="M321" s="9">
        <v>2877</v>
      </c>
      <c r="N321" s="10">
        <v>250</v>
      </c>
      <c r="O321" s="9">
        <v>228</v>
      </c>
      <c r="P321" s="10">
        <v>4664</v>
      </c>
      <c r="Q321" s="9">
        <v>4664</v>
      </c>
      <c r="R321" s="10"/>
      <c r="S321" s="9"/>
      <c r="T321" s="10">
        <v>4629</v>
      </c>
      <c r="U321" s="9">
        <v>4784</v>
      </c>
      <c r="V321" s="10"/>
      <c r="W321" s="9"/>
      <c r="X321" s="10"/>
      <c r="Y321" s="9"/>
      <c r="Z321" s="8">
        <f>D321+F321+H321+J321+L321+P321+R321+T321+V321+X321+N321</f>
        <v>34576</v>
      </c>
      <c r="AA321" s="7">
        <f>E321+G321+I321+K321+M321+Q321+S321+U321+W321+Y321+O321</f>
        <v>33598</v>
      </c>
      <c r="AB321" s="10">
        <v>50</v>
      </c>
      <c r="AC321" s="9">
        <v>50</v>
      </c>
      <c r="AD321" s="10">
        <v>300</v>
      </c>
      <c r="AE321" s="9">
        <v>300</v>
      </c>
      <c r="AF321" s="10">
        <v>1000</v>
      </c>
      <c r="AG321" s="9">
        <v>900</v>
      </c>
      <c r="AH321" s="10"/>
      <c r="AI321" s="9"/>
      <c r="AJ321" s="10"/>
      <c r="AK321" s="9"/>
      <c r="AL321" s="10"/>
      <c r="AM321" s="9"/>
      <c r="AN321" s="10"/>
      <c r="AO321" s="9"/>
      <c r="AP321" s="8">
        <f>Z321+AB321+AD321+AF321+AH321+AJ321+AL321+AN321</f>
        <v>35926</v>
      </c>
      <c r="AQ321" s="7">
        <f>AA321+AC321+AE321+AG321+AI321+AK321+AM321+AO321</f>
        <v>34848</v>
      </c>
      <c r="AR321" s="4" t="s">
        <v>151</v>
      </c>
    </row>
    <row r="322" spans="1:44" ht="27" x14ac:dyDescent="0.3">
      <c r="A322" s="12" t="s">
        <v>238</v>
      </c>
      <c r="B322" s="12" t="s">
        <v>241</v>
      </c>
      <c r="C322" s="11" t="s">
        <v>13</v>
      </c>
      <c r="D322" s="10">
        <f>16777+415</f>
        <v>17192</v>
      </c>
      <c r="E322" s="9">
        <v>21406</v>
      </c>
      <c r="F322" s="10"/>
      <c r="G322" s="9"/>
      <c r="H322" s="10"/>
      <c r="I322" s="9"/>
      <c r="J322" s="10"/>
      <c r="K322" s="9"/>
      <c r="L322" s="10"/>
      <c r="M322" s="9"/>
      <c r="N322" s="10"/>
      <c r="O322" s="9"/>
      <c r="P322" s="10"/>
      <c r="Q322" s="9"/>
      <c r="R322" s="10"/>
      <c r="S322" s="9"/>
      <c r="T322" s="10"/>
      <c r="U322" s="9"/>
      <c r="V322" s="10"/>
      <c r="W322" s="9"/>
      <c r="X322" s="10"/>
      <c r="Y322" s="9"/>
      <c r="Z322" s="8">
        <f>D322+F322+H322+J322+L322+P322+R322+T322+V322+X322+N322</f>
        <v>17192</v>
      </c>
      <c r="AA322" s="7">
        <f>E322+G322+I322+K322+M322+Q322+S322+U322+W322+Y322+O322</f>
        <v>21406</v>
      </c>
      <c r="AB322" s="10"/>
      <c r="AC322" s="9"/>
      <c r="AD322" s="10"/>
      <c r="AE322" s="9"/>
      <c r="AF322" s="10"/>
      <c r="AG322" s="9"/>
      <c r="AH322" s="10"/>
      <c r="AI322" s="9"/>
      <c r="AJ322" s="10"/>
      <c r="AK322" s="9"/>
      <c r="AL322" s="10"/>
      <c r="AM322" s="9"/>
      <c r="AN322" s="10"/>
      <c r="AO322" s="9"/>
      <c r="AP322" s="8">
        <f>Z322+AB322+AD322+AF322+AH322+AJ322+AL322+AN322</f>
        <v>17192</v>
      </c>
      <c r="AQ322" s="7">
        <f>AA322+AC322+AE322+AG322+AI322+AK322+AM322+AO322</f>
        <v>21406</v>
      </c>
      <c r="AR322" s="4" t="s">
        <v>151</v>
      </c>
    </row>
    <row r="323" spans="1:44" x14ac:dyDescent="0.3">
      <c r="A323" s="12" t="s">
        <v>238</v>
      </c>
      <c r="B323" s="12" t="s">
        <v>197</v>
      </c>
      <c r="C323" s="11" t="s">
        <v>79</v>
      </c>
      <c r="D323" s="10">
        <v>36066</v>
      </c>
      <c r="E323" s="9">
        <v>39672</v>
      </c>
      <c r="F323" s="10">
        <v>990</v>
      </c>
      <c r="G323" s="9">
        <v>990</v>
      </c>
      <c r="H323" s="10"/>
      <c r="I323" s="9"/>
      <c r="J323" s="10">
        <v>2200</v>
      </c>
      <c r="K323" s="9">
        <v>2000</v>
      </c>
      <c r="L323" s="10">
        <v>6267</v>
      </c>
      <c r="M323" s="9">
        <v>6267</v>
      </c>
      <c r="N323" s="10">
        <v>228</v>
      </c>
      <c r="O323" s="9">
        <v>250</v>
      </c>
      <c r="P323" s="10">
        <v>17487</v>
      </c>
      <c r="Q323" s="9">
        <v>17487</v>
      </c>
      <c r="R323" s="10">
        <v>2310</v>
      </c>
      <c r="S323" s="9">
        <v>2200</v>
      </c>
      <c r="T323" s="10">
        <v>1963</v>
      </c>
      <c r="U323" s="9">
        <v>1963</v>
      </c>
      <c r="V323" s="10"/>
      <c r="W323" s="9"/>
      <c r="X323" s="10"/>
      <c r="Y323" s="9"/>
      <c r="Z323" s="8">
        <f>D323+F323+H323+J323+L323+P323+R323+T323+V323+X323+N323</f>
        <v>67511</v>
      </c>
      <c r="AA323" s="7">
        <f>E323+G323+I323+K323+M323+Q323+S323+U323+W323+Y323+O323</f>
        <v>70829</v>
      </c>
      <c r="AB323" s="10">
        <v>600</v>
      </c>
      <c r="AC323" s="9">
        <v>400</v>
      </c>
      <c r="AD323" s="10">
        <v>6370</v>
      </c>
      <c r="AE323" s="9">
        <v>6000</v>
      </c>
      <c r="AF323" s="10">
        <v>10500</v>
      </c>
      <c r="AG323" s="9">
        <v>9500</v>
      </c>
      <c r="AH323" s="10">
        <v>150</v>
      </c>
      <c r="AI323" s="9">
        <v>150</v>
      </c>
      <c r="AJ323" s="10"/>
      <c r="AK323" s="9"/>
      <c r="AL323" s="10"/>
      <c r="AM323" s="9"/>
      <c r="AN323" s="10">
        <v>150</v>
      </c>
      <c r="AO323" s="9">
        <v>150</v>
      </c>
      <c r="AP323" s="8">
        <f>Z323+AB323+AD323+AF323+AH323+AJ323+AL323+AN323</f>
        <v>85281</v>
      </c>
      <c r="AQ323" s="7">
        <f>AA323+AC323+AE323+AG323+AI323+AK323+AM323+AO323</f>
        <v>87029</v>
      </c>
      <c r="AR323" s="4" t="s">
        <v>151</v>
      </c>
    </row>
    <row r="324" spans="1:44" ht="27" x14ac:dyDescent="0.3">
      <c r="A324" s="12" t="s">
        <v>238</v>
      </c>
      <c r="B324" s="12" t="s">
        <v>196</v>
      </c>
      <c r="C324" s="11" t="s">
        <v>79</v>
      </c>
      <c r="D324" s="10">
        <v>20261</v>
      </c>
      <c r="E324" s="9">
        <v>24085</v>
      </c>
      <c r="F324" s="10"/>
      <c r="G324" s="9"/>
      <c r="H324" s="10"/>
      <c r="I324" s="9"/>
      <c r="J324" s="10"/>
      <c r="K324" s="9"/>
      <c r="L324" s="10"/>
      <c r="M324" s="9"/>
      <c r="N324" s="10"/>
      <c r="O324" s="9"/>
      <c r="P324" s="10"/>
      <c r="Q324" s="9"/>
      <c r="R324" s="10"/>
      <c r="S324" s="9"/>
      <c r="T324" s="10"/>
      <c r="U324" s="9"/>
      <c r="V324" s="10"/>
      <c r="W324" s="9"/>
      <c r="X324" s="10"/>
      <c r="Y324" s="9"/>
      <c r="Z324" s="8">
        <f>D324+F324+H324+J324+L324+P324+R324+T324+V324+X324+N324</f>
        <v>20261</v>
      </c>
      <c r="AA324" s="7">
        <f>E324+G324+I324+K324+M324+Q324+S324+U324+W324+Y324+O324</f>
        <v>24085</v>
      </c>
      <c r="AB324" s="10"/>
      <c r="AC324" s="9"/>
      <c r="AD324" s="10"/>
      <c r="AE324" s="9"/>
      <c r="AF324" s="10"/>
      <c r="AG324" s="9"/>
      <c r="AH324" s="10"/>
      <c r="AI324" s="9"/>
      <c r="AJ324" s="10"/>
      <c r="AK324" s="9"/>
      <c r="AL324" s="10"/>
      <c r="AM324" s="9"/>
      <c r="AN324" s="10"/>
      <c r="AO324" s="9"/>
      <c r="AP324" s="8">
        <f>Z324+AB324+AD324+AF324+AH324+AJ324+AL324+AN324</f>
        <v>20261</v>
      </c>
      <c r="AQ324" s="7">
        <f>AA324+AC324+AE324+AG324+AI324+AK324+AM324+AO324</f>
        <v>24085</v>
      </c>
      <c r="AR324" s="4" t="s">
        <v>151</v>
      </c>
    </row>
    <row r="325" spans="1:44" ht="27" x14ac:dyDescent="0.3">
      <c r="A325" s="12" t="s">
        <v>238</v>
      </c>
      <c r="B325" s="12" t="s">
        <v>195</v>
      </c>
      <c r="C325" s="11" t="s">
        <v>79</v>
      </c>
      <c r="D325" s="10"/>
      <c r="E325" s="9"/>
      <c r="F325" s="10"/>
      <c r="G325" s="9"/>
      <c r="H325" s="10"/>
      <c r="I325" s="9"/>
      <c r="J325" s="10"/>
      <c r="K325" s="9"/>
      <c r="L325" s="10"/>
      <c r="M325" s="9"/>
      <c r="N325" s="10"/>
      <c r="O325" s="9"/>
      <c r="P325" s="10"/>
      <c r="Q325" s="9"/>
      <c r="R325" s="10"/>
      <c r="S325" s="9"/>
      <c r="T325" s="10">
        <v>1908</v>
      </c>
      <c r="U325" s="9">
        <v>1977</v>
      </c>
      <c r="V325" s="10"/>
      <c r="W325" s="9"/>
      <c r="X325" s="10"/>
      <c r="Y325" s="9"/>
      <c r="Z325" s="8">
        <f>D325+F325+H325+J325+L325+P325+R325+T325+V325+X325+N325</f>
        <v>1908</v>
      </c>
      <c r="AA325" s="7">
        <f>E325+G325+I325+K325+M325+Q325+S325+U325+W325+Y325+O325</f>
        <v>1977</v>
      </c>
      <c r="AB325" s="10"/>
      <c r="AC325" s="9"/>
      <c r="AD325" s="10"/>
      <c r="AE325" s="9"/>
      <c r="AF325" s="10"/>
      <c r="AG325" s="9"/>
      <c r="AH325" s="10"/>
      <c r="AI325" s="9"/>
      <c r="AJ325" s="10"/>
      <c r="AK325" s="9"/>
      <c r="AL325" s="10"/>
      <c r="AM325" s="9"/>
      <c r="AN325" s="10"/>
      <c r="AO325" s="9"/>
      <c r="AP325" s="8">
        <f>Z325+AB325+AD325+AF325+AH325+AJ325+AL325+AN325</f>
        <v>1908</v>
      </c>
      <c r="AQ325" s="7">
        <f>AA325+AC325+AE325+AG325+AI325+AK325+AM325+AO325</f>
        <v>1977</v>
      </c>
      <c r="AR325" s="4" t="s">
        <v>151</v>
      </c>
    </row>
    <row r="326" spans="1:44" ht="27" x14ac:dyDescent="0.3">
      <c r="A326" s="12" t="s">
        <v>238</v>
      </c>
      <c r="B326" s="12" t="s">
        <v>194</v>
      </c>
      <c r="C326" s="11" t="s">
        <v>79</v>
      </c>
      <c r="D326" s="10"/>
      <c r="E326" s="9"/>
      <c r="F326" s="10"/>
      <c r="G326" s="9"/>
      <c r="H326" s="10"/>
      <c r="I326" s="9"/>
      <c r="J326" s="10"/>
      <c r="K326" s="9"/>
      <c r="L326" s="10"/>
      <c r="M326" s="9"/>
      <c r="N326" s="10"/>
      <c r="O326" s="9"/>
      <c r="P326" s="10"/>
      <c r="Q326" s="9"/>
      <c r="R326" s="10"/>
      <c r="S326" s="9"/>
      <c r="T326" s="10">
        <v>1908</v>
      </c>
      <c r="U326" s="9">
        <v>1977</v>
      </c>
      <c r="V326" s="10"/>
      <c r="W326" s="9"/>
      <c r="X326" s="10"/>
      <c r="Y326" s="9"/>
      <c r="Z326" s="8">
        <f>D326+F326+H326+J326+L326+P326+R326+T326+V326+X326+N326</f>
        <v>1908</v>
      </c>
      <c r="AA326" s="7">
        <f>E326+G326+I326+K326+M326+Q326+S326+U326+W326+Y326+O326</f>
        <v>1977</v>
      </c>
      <c r="AB326" s="10"/>
      <c r="AC326" s="9"/>
      <c r="AD326" s="10"/>
      <c r="AE326" s="9"/>
      <c r="AF326" s="10"/>
      <c r="AG326" s="9"/>
      <c r="AH326" s="10"/>
      <c r="AI326" s="9"/>
      <c r="AJ326" s="10"/>
      <c r="AK326" s="9"/>
      <c r="AL326" s="10"/>
      <c r="AM326" s="9"/>
      <c r="AN326" s="10"/>
      <c r="AO326" s="9"/>
      <c r="AP326" s="8">
        <f>Z326+AB326+AD326+AF326+AH326+AJ326+AL326+AN326</f>
        <v>1908</v>
      </c>
      <c r="AQ326" s="7">
        <f>AA326+AC326+AE326+AG326+AI326+AK326+AM326+AO326</f>
        <v>1977</v>
      </c>
      <c r="AR326" s="4" t="s">
        <v>151</v>
      </c>
    </row>
    <row r="327" spans="1:44" x14ac:dyDescent="0.3">
      <c r="A327" s="12" t="s">
        <v>238</v>
      </c>
      <c r="B327" s="12" t="s">
        <v>191</v>
      </c>
      <c r="C327" s="11" t="s">
        <v>79</v>
      </c>
      <c r="D327" s="10">
        <v>59280</v>
      </c>
      <c r="E327" s="9">
        <v>62960</v>
      </c>
      <c r="F327" s="10"/>
      <c r="G327" s="9"/>
      <c r="H327" s="10"/>
      <c r="I327" s="9"/>
      <c r="J327" s="10"/>
      <c r="K327" s="9"/>
      <c r="L327" s="10"/>
      <c r="M327" s="9"/>
      <c r="N327" s="10"/>
      <c r="O327" s="9"/>
      <c r="P327" s="10"/>
      <c r="Q327" s="9"/>
      <c r="R327" s="10"/>
      <c r="S327" s="9"/>
      <c r="T327" s="10"/>
      <c r="U327" s="9"/>
      <c r="V327" s="10"/>
      <c r="W327" s="9"/>
      <c r="X327" s="10"/>
      <c r="Y327" s="9"/>
      <c r="Z327" s="8">
        <f>D327+F327+H327+J327+L327+P327+R327+T327+V327+X327+N327</f>
        <v>59280</v>
      </c>
      <c r="AA327" s="7">
        <f>E327+G327+I327+K327+M327+Q327+S327+U327+W327+Y327+O327</f>
        <v>62960</v>
      </c>
      <c r="AB327" s="10"/>
      <c r="AC327" s="9"/>
      <c r="AD327" s="10"/>
      <c r="AE327" s="9"/>
      <c r="AF327" s="10"/>
      <c r="AG327" s="9"/>
      <c r="AH327" s="10"/>
      <c r="AI327" s="9"/>
      <c r="AJ327" s="10"/>
      <c r="AK327" s="9"/>
      <c r="AL327" s="10"/>
      <c r="AM327" s="9"/>
      <c r="AN327" s="10"/>
      <c r="AO327" s="9"/>
      <c r="AP327" s="8">
        <f>Z327+AB327+AD327+AF327+AH327+AJ327+AL327+AN327</f>
        <v>59280</v>
      </c>
      <c r="AQ327" s="7">
        <f>AA327+AC327+AE327+AG327+AI327+AK327+AM327+AO327</f>
        <v>62960</v>
      </c>
      <c r="AR327" s="4" t="s">
        <v>151</v>
      </c>
    </row>
    <row r="328" spans="1:44" ht="27" x14ac:dyDescent="0.3">
      <c r="A328" s="12" t="s">
        <v>238</v>
      </c>
      <c r="B328" s="12" t="s">
        <v>190</v>
      </c>
      <c r="C328" s="11" t="s">
        <v>152</v>
      </c>
      <c r="D328" s="10">
        <v>4584</v>
      </c>
      <c r="E328" s="9">
        <v>4585</v>
      </c>
      <c r="F328" s="10"/>
      <c r="G328" s="9"/>
      <c r="H328" s="10"/>
      <c r="I328" s="9"/>
      <c r="J328" s="10"/>
      <c r="K328" s="9"/>
      <c r="L328" s="10"/>
      <c r="M328" s="9"/>
      <c r="N328" s="10"/>
      <c r="O328" s="9"/>
      <c r="P328" s="10"/>
      <c r="Q328" s="9"/>
      <c r="R328" s="10"/>
      <c r="S328" s="9"/>
      <c r="T328" s="10"/>
      <c r="U328" s="9"/>
      <c r="V328" s="10"/>
      <c r="W328" s="9"/>
      <c r="X328" s="10"/>
      <c r="Y328" s="9"/>
      <c r="Z328" s="8">
        <f>D328+F328+H328+J328+L328+P328+R328+T328+V328+X328+N328</f>
        <v>4584</v>
      </c>
      <c r="AA328" s="7">
        <f>E328+G328+I328+K328+M328+Q328+S328+U328+W328+Y328+O328</f>
        <v>4585</v>
      </c>
      <c r="AB328" s="10"/>
      <c r="AC328" s="9"/>
      <c r="AD328" s="10"/>
      <c r="AE328" s="9"/>
      <c r="AF328" s="10"/>
      <c r="AG328" s="9"/>
      <c r="AH328" s="10"/>
      <c r="AI328" s="9"/>
      <c r="AJ328" s="10"/>
      <c r="AK328" s="9"/>
      <c r="AL328" s="10"/>
      <c r="AM328" s="9"/>
      <c r="AN328" s="10"/>
      <c r="AO328" s="9"/>
      <c r="AP328" s="8">
        <f>Z328+AB328+AD328+AF328+AH328+AJ328+AL328+AN328</f>
        <v>4584</v>
      </c>
      <c r="AQ328" s="7">
        <f>AA328+AC328+AE328+AG328+AI328+AK328+AM328+AO328</f>
        <v>4585</v>
      </c>
      <c r="AR328" s="4" t="s">
        <v>151</v>
      </c>
    </row>
    <row r="329" spans="1:44" ht="27" x14ac:dyDescent="0.3">
      <c r="A329" s="12" t="s">
        <v>238</v>
      </c>
      <c r="B329" s="12" t="s">
        <v>189</v>
      </c>
      <c r="C329" s="11" t="s">
        <v>13</v>
      </c>
      <c r="D329" s="10">
        <v>8424</v>
      </c>
      <c r="E329" s="9">
        <v>8872</v>
      </c>
      <c r="F329" s="10"/>
      <c r="G329" s="9"/>
      <c r="H329" s="10"/>
      <c r="I329" s="9"/>
      <c r="J329" s="10"/>
      <c r="K329" s="9"/>
      <c r="L329" s="10"/>
      <c r="M329" s="9"/>
      <c r="N329" s="10"/>
      <c r="O329" s="9"/>
      <c r="P329" s="10"/>
      <c r="Q329" s="9"/>
      <c r="R329" s="10"/>
      <c r="S329" s="9"/>
      <c r="T329" s="10"/>
      <c r="U329" s="9"/>
      <c r="V329" s="10"/>
      <c r="W329" s="9"/>
      <c r="X329" s="10"/>
      <c r="Y329" s="9"/>
      <c r="Z329" s="8">
        <f>D329+F329+H329+J329+L329+P329+R329+T329+V329+X329+N329</f>
        <v>8424</v>
      </c>
      <c r="AA329" s="7">
        <f>E329+G329+I329+K329+M329+Q329+S329+U329+W329+Y329+O329</f>
        <v>8872</v>
      </c>
      <c r="AB329" s="10"/>
      <c r="AC329" s="9"/>
      <c r="AD329" s="10"/>
      <c r="AE329" s="9"/>
      <c r="AF329" s="10"/>
      <c r="AG329" s="9"/>
      <c r="AH329" s="10"/>
      <c r="AI329" s="9"/>
      <c r="AJ329" s="10"/>
      <c r="AK329" s="9"/>
      <c r="AL329" s="10"/>
      <c r="AM329" s="9"/>
      <c r="AN329" s="10"/>
      <c r="AO329" s="9"/>
      <c r="AP329" s="8">
        <f>Z329+AB329+AD329+AF329+AH329+AJ329+AL329+AN329</f>
        <v>8424</v>
      </c>
      <c r="AQ329" s="7">
        <f>AA329+AC329+AE329+AG329+AI329+AK329+AM329+AO329</f>
        <v>8872</v>
      </c>
      <c r="AR329" s="4" t="s">
        <v>151</v>
      </c>
    </row>
    <row r="330" spans="1:44" x14ac:dyDescent="0.3">
      <c r="A330" s="12" t="s">
        <v>238</v>
      </c>
      <c r="B330" s="12" t="s">
        <v>125</v>
      </c>
      <c r="C330" s="11" t="s">
        <v>75</v>
      </c>
      <c r="D330" s="10"/>
      <c r="E330" s="9"/>
      <c r="F330" s="10"/>
      <c r="G330" s="9"/>
      <c r="H330" s="10"/>
      <c r="I330" s="9"/>
      <c r="J330" s="10"/>
      <c r="K330" s="9"/>
      <c r="L330" s="10"/>
      <c r="M330" s="9"/>
      <c r="N330" s="10"/>
      <c r="O330" s="9"/>
      <c r="P330" s="10"/>
      <c r="Q330" s="9"/>
      <c r="R330" s="10"/>
      <c r="S330" s="9"/>
      <c r="T330" s="10"/>
      <c r="U330" s="9"/>
      <c r="V330" s="10">
        <v>11533</v>
      </c>
      <c r="W330" s="9">
        <v>11530</v>
      </c>
      <c r="X330" s="10"/>
      <c r="Y330" s="9"/>
      <c r="Z330" s="8">
        <f>D330+F330+H330+J330+L330+P330+R330+T330+V330+X330+N330</f>
        <v>11533</v>
      </c>
      <c r="AA330" s="7">
        <f>E330+G330+I330+K330+M330+Q330+S330+U330+W330+Y330+O330</f>
        <v>11530</v>
      </c>
      <c r="AB330" s="10"/>
      <c r="AC330" s="9"/>
      <c r="AD330" s="10"/>
      <c r="AE330" s="9"/>
      <c r="AF330" s="10"/>
      <c r="AG330" s="9"/>
      <c r="AH330" s="10"/>
      <c r="AI330" s="9"/>
      <c r="AJ330" s="10"/>
      <c r="AK330" s="9"/>
      <c r="AL330" s="10"/>
      <c r="AM330" s="9"/>
      <c r="AN330" s="10">
        <v>111</v>
      </c>
      <c r="AO330" s="9">
        <v>111</v>
      </c>
      <c r="AP330" s="8">
        <f>Z330+AB330+AD330+AF330+AH330+AJ330+AL330+AN330</f>
        <v>11644</v>
      </c>
      <c r="AQ330" s="7">
        <f>AA330+AC330+AE330+AG330+AI330+AK330+AM330+AO330</f>
        <v>11641</v>
      </c>
      <c r="AR330" s="4" t="s">
        <v>12</v>
      </c>
    </row>
    <row r="331" spans="1:44" ht="27" x14ac:dyDescent="0.3">
      <c r="A331" s="12" t="s">
        <v>238</v>
      </c>
      <c r="B331" s="12" t="s">
        <v>240</v>
      </c>
      <c r="C331" s="11" t="s">
        <v>75</v>
      </c>
      <c r="D331" s="10"/>
      <c r="E331" s="9"/>
      <c r="F331" s="10"/>
      <c r="G331" s="9"/>
      <c r="H331" s="10"/>
      <c r="I331" s="9"/>
      <c r="J331" s="10"/>
      <c r="K331" s="9"/>
      <c r="L331" s="10"/>
      <c r="M331" s="9"/>
      <c r="N331" s="10"/>
      <c r="O331" s="9"/>
      <c r="P331" s="10"/>
      <c r="Q331" s="9"/>
      <c r="R331" s="10"/>
      <c r="S331" s="9"/>
      <c r="T331" s="10"/>
      <c r="U331" s="9"/>
      <c r="V331" s="10">
        <v>3575</v>
      </c>
      <c r="W331" s="9">
        <v>3575</v>
      </c>
      <c r="X331" s="10"/>
      <c r="Y331" s="9"/>
      <c r="Z331" s="8">
        <f>D331+F331+H331+J331+L331+P331+R331+T331+V331+X331+N331</f>
        <v>3575</v>
      </c>
      <c r="AA331" s="7">
        <f>E331+G331+I331+K331+M331+Q331+S331+U331+W331+Y331+O331</f>
        <v>3575</v>
      </c>
      <c r="AB331" s="10"/>
      <c r="AC331" s="9"/>
      <c r="AD331" s="10"/>
      <c r="AE331" s="9"/>
      <c r="AF331" s="10"/>
      <c r="AG331" s="9"/>
      <c r="AH331" s="10"/>
      <c r="AI331" s="9"/>
      <c r="AJ331" s="10"/>
      <c r="AK331" s="9"/>
      <c r="AL331" s="10"/>
      <c r="AM331" s="9"/>
      <c r="AN331" s="10"/>
      <c r="AO331" s="9"/>
      <c r="AP331" s="8">
        <f>Z331+AB331+AD331+AF331+AH331+AJ331+AL331+AN331</f>
        <v>3575</v>
      </c>
      <c r="AQ331" s="7">
        <f>AA331+AC331+AE331+AG331+AI331+AK331+AM331+AO331</f>
        <v>3575</v>
      </c>
      <c r="AR331" s="4" t="s">
        <v>12</v>
      </c>
    </row>
    <row r="332" spans="1:44" ht="28.8" x14ac:dyDescent="0.3">
      <c r="A332" s="12" t="s">
        <v>238</v>
      </c>
      <c r="B332" s="12" t="s">
        <v>50</v>
      </c>
      <c r="C332" s="11" t="s">
        <v>49</v>
      </c>
      <c r="D332" s="10"/>
      <c r="E332" s="9"/>
      <c r="F332" s="10"/>
      <c r="G332" s="9"/>
      <c r="H332" s="10"/>
      <c r="I332" s="9"/>
      <c r="J332" s="10"/>
      <c r="K332" s="9"/>
      <c r="L332" s="10"/>
      <c r="M332" s="9"/>
      <c r="N332" s="10"/>
      <c r="O332" s="9"/>
      <c r="P332" s="10"/>
      <c r="Q332" s="9"/>
      <c r="R332" s="10"/>
      <c r="S332" s="9"/>
      <c r="T332" s="10"/>
      <c r="U332" s="9"/>
      <c r="V332" s="10"/>
      <c r="W332" s="9"/>
      <c r="X332" s="10"/>
      <c r="Y332" s="9"/>
      <c r="Z332" s="8">
        <f>D332+F332+H332+J332+L332+P332+R332+T332+V332+X332+N332</f>
        <v>0</v>
      </c>
      <c r="AA332" s="7">
        <f>E332+G332+I332+K332+M332+Q332+S332+U332+W332+Y332+O332</f>
        <v>0</v>
      </c>
      <c r="AB332" s="10"/>
      <c r="AC332" s="9"/>
      <c r="AD332" s="10"/>
      <c r="AE332" s="9"/>
      <c r="AF332" s="10"/>
      <c r="AG332" s="9"/>
      <c r="AH332" s="10"/>
      <c r="AI332" s="9"/>
      <c r="AJ332" s="10"/>
      <c r="AK332" s="9"/>
      <c r="AL332" s="10">
        <v>10858</v>
      </c>
      <c r="AM332" s="9">
        <v>10858</v>
      </c>
      <c r="AN332" s="10"/>
      <c r="AO332" s="9"/>
      <c r="AP332" s="8">
        <f>Z332+AB332+AD332+AF332+AH332+AJ332+AL332+AN332</f>
        <v>10858</v>
      </c>
      <c r="AQ332" s="7">
        <f>AA332+AC332+AE332+AG332+AI332+AK332+AM332+AO332</f>
        <v>10858</v>
      </c>
      <c r="AR332" s="4" t="s">
        <v>48</v>
      </c>
    </row>
    <row r="333" spans="1:44" x14ac:dyDescent="0.3">
      <c r="A333" s="12" t="s">
        <v>238</v>
      </c>
      <c r="B333" s="12" t="s">
        <v>7</v>
      </c>
      <c r="C333" s="11"/>
      <c r="D333" s="10">
        <v>6456</v>
      </c>
      <c r="E333" s="9">
        <v>7184</v>
      </c>
      <c r="F333" s="10"/>
      <c r="G333" s="9"/>
      <c r="H333" s="10"/>
      <c r="I333" s="9"/>
      <c r="J333" s="10"/>
      <c r="K333" s="9"/>
      <c r="L333" s="10"/>
      <c r="M333" s="9"/>
      <c r="N333" s="10"/>
      <c r="O333" s="9"/>
      <c r="P333" s="10"/>
      <c r="Q333" s="9"/>
      <c r="R333" s="10"/>
      <c r="S333" s="9"/>
      <c r="T333" s="10"/>
      <c r="U333" s="9"/>
      <c r="V333" s="10"/>
      <c r="W333" s="9"/>
      <c r="X333" s="10"/>
      <c r="Y333" s="9"/>
      <c r="Z333" s="8">
        <f>D333+F333+H333+J333+L333+P333+R333+T333+V333+X333+N333</f>
        <v>6456</v>
      </c>
      <c r="AA333" s="7">
        <f>E333+G333+I333+K333+M333+Q333+S333+U333+W333+Y333+O333</f>
        <v>7184</v>
      </c>
      <c r="AB333" s="10"/>
      <c r="AC333" s="9"/>
      <c r="AD333" s="10"/>
      <c r="AE333" s="9"/>
      <c r="AF333" s="10"/>
      <c r="AG333" s="9"/>
      <c r="AH333" s="10"/>
      <c r="AI333" s="9"/>
      <c r="AJ333" s="10"/>
      <c r="AK333" s="9"/>
      <c r="AL333" s="10"/>
      <c r="AM333" s="9"/>
      <c r="AN333" s="10"/>
      <c r="AO333" s="9"/>
      <c r="AP333" s="8">
        <f>Z333+AB333+AD333+AF333+AH333+AJ333+AL333+AN333</f>
        <v>6456</v>
      </c>
      <c r="AQ333" s="7">
        <f>AA333+AC333+AE333+AG333+AI333+AK333+AM333+AO333</f>
        <v>7184</v>
      </c>
      <c r="AR333" s="4" t="s">
        <v>110</v>
      </c>
    </row>
    <row r="334" spans="1:44" x14ac:dyDescent="0.3">
      <c r="A334" s="12" t="s">
        <v>238</v>
      </c>
      <c r="B334" s="12" t="s">
        <v>4</v>
      </c>
      <c r="C334" s="11"/>
      <c r="D334" s="10">
        <v>5570</v>
      </c>
      <c r="E334" s="9">
        <v>6208</v>
      </c>
      <c r="F334" s="10"/>
      <c r="G334" s="9"/>
      <c r="H334" s="10"/>
      <c r="I334" s="9"/>
      <c r="J334" s="10"/>
      <c r="K334" s="9"/>
      <c r="L334" s="10"/>
      <c r="M334" s="9"/>
      <c r="N334" s="10"/>
      <c r="O334" s="9"/>
      <c r="P334" s="10"/>
      <c r="Q334" s="9"/>
      <c r="R334" s="10"/>
      <c r="S334" s="9"/>
      <c r="T334" s="10"/>
      <c r="U334" s="9"/>
      <c r="V334" s="10"/>
      <c r="W334" s="9"/>
      <c r="X334" s="10"/>
      <c r="Y334" s="9"/>
      <c r="Z334" s="8">
        <f>D334+F334+H334+J334+L334+P334+R334+T334+V334+X334+N334</f>
        <v>5570</v>
      </c>
      <c r="AA334" s="7">
        <f>E334+G334+I334+K334+M334+Q334+S334+U334+W334+Y334+O334</f>
        <v>6208</v>
      </c>
      <c r="AB334" s="10"/>
      <c r="AC334" s="9"/>
      <c r="AD334" s="10"/>
      <c r="AE334" s="9"/>
      <c r="AF334" s="10"/>
      <c r="AG334" s="9"/>
      <c r="AH334" s="10"/>
      <c r="AI334" s="9"/>
      <c r="AJ334" s="10"/>
      <c r="AK334" s="9"/>
      <c r="AL334" s="10"/>
      <c r="AM334" s="9"/>
      <c r="AN334" s="10"/>
      <c r="AO334" s="9"/>
      <c r="AP334" s="8">
        <f>Z334+AB334+AD334+AF334+AH334+AJ334+AL334+AN334</f>
        <v>5570</v>
      </c>
      <c r="AQ334" s="7">
        <f>AA334+AC334+AE334+AG334+AI334+AK334+AM334+AO334</f>
        <v>6208</v>
      </c>
      <c r="AR334" s="4" t="s">
        <v>110</v>
      </c>
    </row>
    <row r="335" spans="1:44" ht="28.8" x14ac:dyDescent="0.3">
      <c r="A335" s="12" t="s">
        <v>238</v>
      </c>
      <c r="B335" s="12" t="s">
        <v>239</v>
      </c>
      <c r="C335" s="11" t="s">
        <v>51</v>
      </c>
      <c r="D335" s="10"/>
      <c r="E335" s="9"/>
      <c r="F335" s="10">
        <v>250</v>
      </c>
      <c r="G335" s="9">
        <v>250</v>
      </c>
      <c r="H335" s="10"/>
      <c r="I335" s="9"/>
      <c r="J335" s="10">
        <v>42</v>
      </c>
      <c r="K335" s="9">
        <v>30</v>
      </c>
      <c r="L335" s="10">
        <v>171</v>
      </c>
      <c r="M335" s="9">
        <v>171</v>
      </c>
      <c r="N335" s="10">
        <v>42</v>
      </c>
      <c r="O335" s="9">
        <v>42</v>
      </c>
      <c r="P335" s="10">
        <v>184</v>
      </c>
      <c r="Q335" s="9">
        <v>184</v>
      </c>
      <c r="R335" s="10">
        <v>1286</v>
      </c>
      <c r="S335" s="9">
        <v>1250</v>
      </c>
      <c r="T335" s="10"/>
      <c r="U335" s="9"/>
      <c r="V335" s="10"/>
      <c r="W335" s="9"/>
      <c r="X335" s="10"/>
      <c r="Y335" s="9"/>
      <c r="Z335" s="8">
        <f>D335+F335+H335+J335+L335+P335+R335+T335+V335+X335+N335</f>
        <v>1975</v>
      </c>
      <c r="AA335" s="7">
        <f>E335+G335+I335+K335+M335+Q335+S335+U335+W335+Y335+O335</f>
        <v>1927</v>
      </c>
      <c r="AB335" s="10">
        <v>50</v>
      </c>
      <c r="AC335" s="9">
        <v>50</v>
      </c>
      <c r="AD335" s="10">
        <v>100</v>
      </c>
      <c r="AE335" s="9">
        <v>100</v>
      </c>
      <c r="AF335" s="10">
        <v>300</v>
      </c>
      <c r="AG335" s="9">
        <v>300</v>
      </c>
      <c r="AH335" s="10"/>
      <c r="AI335" s="9"/>
      <c r="AJ335" s="10"/>
      <c r="AK335" s="9"/>
      <c r="AL335" s="10"/>
      <c r="AM335" s="9"/>
      <c r="AN335" s="10"/>
      <c r="AO335" s="9"/>
      <c r="AP335" s="8">
        <f>Z335+AB335+AD335+AF335+AH335+AJ335+AL335+AN335</f>
        <v>2425</v>
      </c>
      <c r="AQ335" s="7">
        <f>AA335+AC335+AE335+AG335+AI335+AK335+AM335+AO335</f>
        <v>2377</v>
      </c>
      <c r="AR335" s="4" t="s">
        <v>48</v>
      </c>
    </row>
    <row r="336" spans="1:44" x14ac:dyDescent="0.3">
      <c r="A336" s="12" t="s">
        <v>238</v>
      </c>
      <c r="B336" s="12" t="s">
        <v>193</v>
      </c>
      <c r="C336" s="11" t="s">
        <v>79</v>
      </c>
      <c r="D336" s="10"/>
      <c r="E336" s="9"/>
      <c r="F336" s="10"/>
      <c r="G336" s="9"/>
      <c r="H336" s="10"/>
      <c r="I336" s="9"/>
      <c r="J336" s="10"/>
      <c r="K336" s="9"/>
      <c r="L336" s="10"/>
      <c r="M336" s="9"/>
      <c r="N336" s="10"/>
      <c r="O336" s="9"/>
      <c r="P336" s="10"/>
      <c r="Q336" s="9"/>
      <c r="R336" s="10"/>
      <c r="S336" s="9"/>
      <c r="T336" s="10">
        <v>1796</v>
      </c>
      <c r="U336" s="9">
        <v>1596</v>
      </c>
      <c r="V336" s="10"/>
      <c r="W336" s="9"/>
      <c r="X336" s="10"/>
      <c r="Y336" s="9"/>
      <c r="Z336" s="8">
        <f>D336+F336+H336+J336+L336+P336+R336+T336+V336+X336+N336</f>
        <v>1796</v>
      </c>
      <c r="AA336" s="7">
        <f>E336+G336+I336+K336+M336+Q336+S336+U336+W336+Y336+O336</f>
        <v>1596</v>
      </c>
      <c r="AB336" s="10"/>
      <c r="AC336" s="9"/>
      <c r="AD336" s="10"/>
      <c r="AE336" s="9"/>
      <c r="AF336" s="10"/>
      <c r="AG336" s="9"/>
      <c r="AH336" s="10"/>
      <c r="AI336" s="9"/>
      <c r="AJ336" s="10"/>
      <c r="AK336" s="9"/>
      <c r="AL336" s="10"/>
      <c r="AM336" s="9"/>
      <c r="AN336" s="10"/>
      <c r="AO336" s="9"/>
      <c r="AP336" s="8">
        <f>Z336+AB336+AD336+AF336+AH336+AJ336+AL336+AN336</f>
        <v>1796</v>
      </c>
      <c r="AQ336" s="7">
        <f>AA336+AC336+AE336+AG336+AI336+AK336+AM336+AO336</f>
        <v>1596</v>
      </c>
      <c r="AR336" s="4" t="s">
        <v>110</v>
      </c>
    </row>
    <row r="337" spans="1:44" x14ac:dyDescent="0.3">
      <c r="A337" s="6" t="s">
        <v>237</v>
      </c>
      <c r="B337" s="6" t="s">
        <v>1</v>
      </c>
      <c r="C337" s="23"/>
      <c r="D337" s="22">
        <f>SUM(D307:D336)</f>
        <v>389857</v>
      </c>
      <c r="E337" s="26">
        <f>SUM(E307:E336)</f>
        <v>429666</v>
      </c>
      <c r="F337" s="22">
        <f>SUM(F307:F336)</f>
        <v>2342</v>
      </c>
      <c r="G337" s="22">
        <f>SUM(G307:G336)</f>
        <v>2342</v>
      </c>
      <c r="H337" s="22">
        <f>SUM(H307:H336)</f>
        <v>0</v>
      </c>
      <c r="I337" s="22">
        <f>SUM(I307:I336)</f>
        <v>0</v>
      </c>
      <c r="J337" s="22">
        <f>SUM(J307:J336)</f>
        <v>5786</v>
      </c>
      <c r="K337" s="22">
        <f>SUM(K307:K336)</f>
        <v>5000</v>
      </c>
      <c r="L337" s="22">
        <f>SUM(L307:L336)</f>
        <v>20123</v>
      </c>
      <c r="M337" s="22">
        <f>SUM(M307:M336)</f>
        <v>20123</v>
      </c>
      <c r="N337" s="22">
        <f>SUM(N307:N336)</f>
        <v>1669</v>
      </c>
      <c r="O337" s="22">
        <f>SUM(O307:O336)</f>
        <v>1669</v>
      </c>
      <c r="P337" s="22">
        <f>SUM(P307:P336)</f>
        <v>30421</v>
      </c>
      <c r="Q337" s="22">
        <f>SUM(Q307:Q336)</f>
        <v>30421</v>
      </c>
      <c r="R337" s="22">
        <f>SUM(R307:R336)</f>
        <v>19021</v>
      </c>
      <c r="S337" s="22">
        <f>SUM(S307:S336)</f>
        <v>18100</v>
      </c>
      <c r="T337" s="22">
        <f>SUM(T307:T336)</f>
        <v>12204</v>
      </c>
      <c r="U337" s="22">
        <f>SUM(U307:U336)</f>
        <v>12297</v>
      </c>
      <c r="V337" s="22">
        <f>SUM(V307:V336)</f>
        <v>15108</v>
      </c>
      <c r="W337" s="22">
        <f>SUM(W307:W336)</f>
        <v>15105</v>
      </c>
      <c r="X337" s="22">
        <f>SUM(X307:X336)</f>
        <v>0</v>
      </c>
      <c r="Y337" s="22">
        <f>SUM(Y307:Y336)</f>
        <v>0</v>
      </c>
      <c r="Z337" s="22">
        <f>SUM(Z307:Z336)</f>
        <v>496531</v>
      </c>
      <c r="AA337" s="22">
        <f>SUM(AA307:AA336)</f>
        <v>534723</v>
      </c>
      <c r="AB337" s="22">
        <f>SUM(AB307:AB336)</f>
        <v>1270</v>
      </c>
      <c r="AC337" s="22">
        <f>SUM(AC307:AC336)</f>
        <v>750</v>
      </c>
      <c r="AD337" s="22">
        <f>SUM(AD307:AD336)</f>
        <v>75512</v>
      </c>
      <c r="AE337" s="22">
        <f>SUM(AE307:AE336)</f>
        <v>71533</v>
      </c>
      <c r="AF337" s="22">
        <f>SUM(AF307:AF336)</f>
        <v>37769</v>
      </c>
      <c r="AG337" s="22">
        <f>SUM(AG307:AG336)</f>
        <v>34660</v>
      </c>
      <c r="AH337" s="22">
        <f>SUM(AH307:AH336)</f>
        <v>2042</v>
      </c>
      <c r="AI337" s="22">
        <f>SUM(AI307:AI336)</f>
        <v>2001</v>
      </c>
      <c r="AJ337" s="22">
        <f>SUM(AJ307:AJ336)</f>
        <v>0</v>
      </c>
      <c r="AK337" s="22">
        <f>SUM(AK307:AK336)</f>
        <v>0</v>
      </c>
      <c r="AL337" s="22">
        <f>SUM(AL307:AL336)</f>
        <v>10858</v>
      </c>
      <c r="AM337" s="22">
        <f>SUM(AM307:AM336)</f>
        <v>10858</v>
      </c>
      <c r="AN337" s="22">
        <f>SUM(AN307:AN336)</f>
        <v>547</v>
      </c>
      <c r="AO337" s="22">
        <f>SUM(AO307:AO336)</f>
        <v>547</v>
      </c>
      <c r="AP337" s="22">
        <f>SUM(AP307:AP336)</f>
        <v>624529</v>
      </c>
      <c r="AQ337" s="22">
        <f>SUM(AQ307:AQ336)</f>
        <v>655072</v>
      </c>
      <c r="AR337" s="4"/>
    </row>
    <row r="338" spans="1:44" x14ac:dyDescent="0.3">
      <c r="A338" s="12" t="s">
        <v>228</v>
      </c>
      <c r="B338" s="12" t="s">
        <v>226</v>
      </c>
      <c r="C338" s="11" t="s">
        <v>24</v>
      </c>
      <c r="D338" s="10">
        <v>46162</v>
      </c>
      <c r="E338" s="9">
        <v>48586</v>
      </c>
      <c r="F338" s="10">
        <v>2628</v>
      </c>
      <c r="G338" s="9">
        <v>2400</v>
      </c>
      <c r="H338" s="10"/>
      <c r="I338" s="9"/>
      <c r="J338" s="10">
        <v>510</v>
      </c>
      <c r="K338" s="9">
        <v>480</v>
      </c>
      <c r="L338" s="10">
        <v>1681</v>
      </c>
      <c r="M338" s="9">
        <v>1900</v>
      </c>
      <c r="N338" s="10"/>
      <c r="O338" s="9"/>
      <c r="P338" s="10">
        <v>5200</v>
      </c>
      <c r="Q338" s="9">
        <v>5200</v>
      </c>
      <c r="R338" s="10">
        <v>1320</v>
      </c>
      <c r="S338" s="9">
        <v>1254</v>
      </c>
      <c r="T338" s="10"/>
      <c r="U338" s="9"/>
      <c r="V338" s="10"/>
      <c r="W338" s="9"/>
      <c r="X338" s="10"/>
      <c r="Y338" s="9"/>
      <c r="Z338" s="8">
        <f>D338+F338+H338+J338+L338+P338+R338+T338+V338+X338+N338</f>
        <v>57501</v>
      </c>
      <c r="AA338" s="7">
        <f>E338+G338+I338+K338+M338+Q338+S338+U338+W338+Y338+O338</f>
        <v>59820</v>
      </c>
      <c r="AB338" s="10"/>
      <c r="AC338" s="9"/>
      <c r="AD338" s="10">
        <v>5270</v>
      </c>
      <c r="AE338" s="9">
        <v>5000</v>
      </c>
      <c r="AF338" s="10">
        <v>4970</v>
      </c>
      <c r="AG338" s="9">
        <v>4970</v>
      </c>
      <c r="AH338" s="10">
        <v>76</v>
      </c>
      <c r="AI338" s="9">
        <v>76</v>
      </c>
      <c r="AJ338" s="10"/>
      <c r="AK338" s="9"/>
      <c r="AL338" s="10"/>
      <c r="AM338" s="9"/>
      <c r="AN338" s="10"/>
      <c r="AO338" s="9"/>
      <c r="AP338" s="8">
        <f>Z338+AB338+AD338+AF338+AH338+AJ338+AL338+AN338</f>
        <v>67817</v>
      </c>
      <c r="AQ338" s="7">
        <f>AA338+AC338+AE338+AG338+AI338+AK338+AM338+AO338</f>
        <v>69866</v>
      </c>
      <c r="AR338" s="4" t="s">
        <v>110</v>
      </c>
    </row>
    <row r="339" spans="1:44" x14ac:dyDescent="0.3">
      <c r="A339" s="12" t="s">
        <v>228</v>
      </c>
      <c r="B339" s="12" t="s">
        <v>204</v>
      </c>
      <c r="C339" s="11" t="s">
        <v>61</v>
      </c>
      <c r="D339" s="10">
        <v>4244</v>
      </c>
      <c r="E339" s="9">
        <v>4434</v>
      </c>
      <c r="F339" s="10"/>
      <c r="G339" s="9"/>
      <c r="H339" s="10"/>
      <c r="I339" s="9"/>
      <c r="J339" s="10"/>
      <c r="K339" s="9"/>
      <c r="L339" s="10">
        <v>218</v>
      </c>
      <c r="M339" s="9">
        <v>218</v>
      </c>
      <c r="N339" s="10"/>
      <c r="O339" s="9"/>
      <c r="P339" s="10"/>
      <c r="Q339" s="9"/>
      <c r="R339" s="10"/>
      <c r="S339" s="9"/>
      <c r="T339" s="10"/>
      <c r="U339" s="9"/>
      <c r="V339" s="10"/>
      <c r="W339" s="9"/>
      <c r="X339" s="10"/>
      <c r="Y339" s="9"/>
      <c r="Z339" s="8">
        <f>D339+F339+H339+J339+L339+P339+R339+T339+V339+X339+N339</f>
        <v>4462</v>
      </c>
      <c r="AA339" s="7">
        <f>E339+G339+I339+K339+M339+Q339+S339+U339+W339+Y339+O339</f>
        <v>4652</v>
      </c>
      <c r="AB339" s="10"/>
      <c r="AC339" s="9"/>
      <c r="AD339" s="10">
        <v>850</v>
      </c>
      <c r="AE339" s="14">
        <v>920</v>
      </c>
      <c r="AF339" s="25">
        <v>670</v>
      </c>
      <c r="AG339" s="14">
        <v>1230</v>
      </c>
      <c r="AH339" s="10"/>
      <c r="AI339" s="9"/>
      <c r="AJ339" s="10"/>
      <c r="AK339" s="9"/>
      <c r="AL339" s="10"/>
      <c r="AM339" s="9"/>
      <c r="AN339" s="10"/>
      <c r="AO339" s="9"/>
      <c r="AP339" s="8">
        <f>Z339+AB339+AD339+AF339+AH339+AJ339+AL339+AN339</f>
        <v>5982</v>
      </c>
      <c r="AQ339" s="7">
        <f>AA339+AC339+AE339+AG339+AI339+AK339+AM339+AO339</f>
        <v>6802</v>
      </c>
      <c r="AR339" s="4" t="s">
        <v>151</v>
      </c>
    </row>
    <row r="340" spans="1:44" x14ac:dyDescent="0.3">
      <c r="A340" s="12" t="s">
        <v>228</v>
      </c>
      <c r="B340" s="12" t="s">
        <v>104</v>
      </c>
      <c r="C340" s="11" t="s">
        <v>103</v>
      </c>
      <c r="D340" s="10"/>
      <c r="E340" s="9"/>
      <c r="F340" s="10"/>
      <c r="G340" s="9"/>
      <c r="H340" s="10"/>
      <c r="I340" s="9"/>
      <c r="J340" s="10"/>
      <c r="K340" s="9"/>
      <c r="L340" s="10"/>
      <c r="M340" s="9"/>
      <c r="N340" s="10"/>
      <c r="O340" s="9"/>
      <c r="P340" s="10"/>
      <c r="Q340" s="9"/>
      <c r="R340" s="10">
        <v>320</v>
      </c>
      <c r="S340" s="9">
        <v>300</v>
      </c>
      <c r="T340" s="10"/>
      <c r="U340" s="9"/>
      <c r="V340" s="10"/>
      <c r="W340" s="9"/>
      <c r="X340" s="10"/>
      <c r="Y340" s="9"/>
      <c r="Z340" s="8">
        <f>D340+F340+H340+J340+L340+P340+R340+T340+V340+X340+N340</f>
        <v>320</v>
      </c>
      <c r="AA340" s="7">
        <f>E340+G340+I340+K340+M340+Q340+S340+U340+W340+Y340+O340</f>
        <v>300</v>
      </c>
      <c r="AB340" s="10">
        <v>14</v>
      </c>
      <c r="AC340" s="9">
        <v>14</v>
      </c>
      <c r="AD340" s="10">
        <v>100</v>
      </c>
      <c r="AE340" s="14">
        <v>96</v>
      </c>
      <c r="AF340" s="25">
        <v>190</v>
      </c>
      <c r="AG340" s="14">
        <v>180</v>
      </c>
      <c r="AH340" s="10"/>
      <c r="AI340" s="9"/>
      <c r="AJ340" s="10"/>
      <c r="AK340" s="9"/>
      <c r="AL340" s="10"/>
      <c r="AM340" s="9"/>
      <c r="AN340" s="10"/>
      <c r="AO340" s="9"/>
      <c r="AP340" s="8">
        <f>Z340+AB340+AD340+AF340+AH340+AJ340+AL340+AN340</f>
        <v>624</v>
      </c>
      <c r="AQ340" s="7">
        <f>AA340+AC340+AE340+AG340+AI340+AK340+AM340+AO340</f>
        <v>590</v>
      </c>
      <c r="AR340" s="4" t="s">
        <v>110</v>
      </c>
    </row>
    <row r="341" spans="1:44" x14ac:dyDescent="0.3">
      <c r="A341" s="12" t="s">
        <v>228</v>
      </c>
      <c r="B341" s="12" t="s">
        <v>137</v>
      </c>
      <c r="C341" s="11" t="s">
        <v>8</v>
      </c>
      <c r="D341" s="10">
        <v>190483</v>
      </c>
      <c r="E341" s="9">
        <v>162575</v>
      </c>
      <c r="F341" s="10">
        <v>30</v>
      </c>
      <c r="G341" s="9">
        <v>20</v>
      </c>
      <c r="H341" s="10"/>
      <c r="I341" s="9"/>
      <c r="J341" s="10">
        <v>102</v>
      </c>
      <c r="K341" s="9">
        <v>80</v>
      </c>
      <c r="L341" s="10">
        <v>1790</v>
      </c>
      <c r="M341" s="9">
        <v>2000</v>
      </c>
      <c r="N341" s="10">
        <v>2820</v>
      </c>
      <c r="O341" s="9">
        <v>2700</v>
      </c>
      <c r="P341" s="10"/>
      <c r="Q341" s="9"/>
      <c r="R341" s="10">
        <v>6810</v>
      </c>
      <c r="S341" s="9">
        <v>6500</v>
      </c>
      <c r="T341" s="10"/>
      <c r="U341" s="9"/>
      <c r="V341" s="10"/>
      <c r="W341" s="9"/>
      <c r="X341" s="10"/>
      <c r="Y341" s="9"/>
      <c r="Z341" s="8">
        <f>D341+F341+H341+J341+L341+P341+R341+T341+V341+X341+N341</f>
        <v>202035</v>
      </c>
      <c r="AA341" s="7">
        <f>E341+G341+I341+K341+M341+Q341+S341+U341+W341+Y341+O341</f>
        <v>173875</v>
      </c>
      <c r="AB341" s="10"/>
      <c r="AC341" s="9"/>
      <c r="AD341" s="10">
        <v>4195</v>
      </c>
      <c r="AE341" s="9">
        <v>4195</v>
      </c>
      <c r="AF341" s="25">
        <v>5345</v>
      </c>
      <c r="AG341" s="14">
        <v>5597</v>
      </c>
      <c r="AH341" s="10"/>
      <c r="AI341" s="9"/>
      <c r="AJ341" s="10"/>
      <c r="AK341" s="9"/>
      <c r="AL341" s="10"/>
      <c r="AM341" s="9"/>
      <c r="AN341" s="10"/>
      <c r="AO341" s="9"/>
      <c r="AP341" s="8">
        <f>Z341+AB341+AD341+AF341+AH341+AJ341+AL341+AN341</f>
        <v>211575</v>
      </c>
      <c r="AQ341" s="7">
        <f>AA341+AC341+AE341+AG341+AI341+AK341+AM341+AO341</f>
        <v>183667</v>
      </c>
      <c r="AR341" s="4" t="s">
        <v>129</v>
      </c>
    </row>
    <row r="342" spans="1:44" ht="27" x14ac:dyDescent="0.3">
      <c r="A342" s="12" t="s">
        <v>228</v>
      </c>
      <c r="B342" s="12" t="s">
        <v>133</v>
      </c>
      <c r="C342" s="11" t="s">
        <v>8</v>
      </c>
      <c r="D342" s="10"/>
      <c r="E342" s="9"/>
      <c r="F342" s="10"/>
      <c r="G342" s="9"/>
      <c r="H342" s="10"/>
      <c r="I342" s="9"/>
      <c r="J342" s="10"/>
      <c r="K342" s="9"/>
      <c r="L342" s="10"/>
      <c r="M342" s="9"/>
      <c r="N342" s="10"/>
      <c r="O342" s="9"/>
      <c r="P342" s="10"/>
      <c r="Q342" s="9"/>
      <c r="R342" s="10"/>
      <c r="S342" s="9"/>
      <c r="T342" s="10"/>
      <c r="U342" s="9"/>
      <c r="V342" s="10"/>
      <c r="W342" s="9"/>
      <c r="X342" s="10"/>
      <c r="Y342" s="9"/>
      <c r="Z342" s="8">
        <f>D342+F342+H342+J342+L342+P342+R342+T342+V342+X342+N342</f>
        <v>0</v>
      </c>
      <c r="AA342" s="7">
        <f>E342+G342+I342+K342+M342+Q342+S342+U342+W342+Y342+O342</f>
        <v>0</v>
      </c>
      <c r="AB342" s="10"/>
      <c r="AC342" s="9"/>
      <c r="AD342" s="10">
        <v>19973</v>
      </c>
      <c r="AE342" s="9">
        <f>21202-AG342</f>
        <v>20602</v>
      </c>
      <c r="AF342" s="10">
        <v>600</v>
      </c>
      <c r="AG342" s="9">
        <v>600</v>
      </c>
      <c r="AH342" s="10"/>
      <c r="AI342" s="9"/>
      <c r="AJ342" s="10"/>
      <c r="AK342" s="9"/>
      <c r="AL342" s="10"/>
      <c r="AM342" s="9"/>
      <c r="AN342" s="10"/>
      <c r="AO342" s="9"/>
      <c r="AP342" s="8">
        <f>Z342+AB342+AD342+AF342+AH342+AJ342+AL342+AN342</f>
        <v>20573</v>
      </c>
      <c r="AQ342" s="7">
        <f>AA342+AC342+AE342+AG342+AI342+AK342+AM342+AO342</f>
        <v>21202</v>
      </c>
      <c r="AR342" s="4" t="s">
        <v>205</v>
      </c>
    </row>
    <row r="343" spans="1:44" x14ac:dyDescent="0.3">
      <c r="A343" s="12" t="s">
        <v>228</v>
      </c>
      <c r="B343" s="12" t="s">
        <v>132</v>
      </c>
      <c r="C343" s="11" t="s">
        <v>8</v>
      </c>
      <c r="D343" s="10"/>
      <c r="E343" s="9"/>
      <c r="F343" s="10"/>
      <c r="G343" s="9"/>
      <c r="H343" s="10"/>
      <c r="I343" s="9"/>
      <c r="J343" s="10"/>
      <c r="K343" s="9"/>
      <c r="L343" s="10"/>
      <c r="M343" s="9"/>
      <c r="N343" s="10"/>
      <c r="O343" s="9"/>
      <c r="P343" s="10"/>
      <c r="Q343" s="9"/>
      <c r="R343" s="10"/>
      <c r="S343" s="9"/>
      <c r="T343" s="10"/>
      <c r="U343" s="9"/>
      <c r="V343" s="10"/>
      <c r="W343" s="9"/>
      <c r="X343" s="10"/>
      <c r="Y343" s="9"/>
      <c r="Z343" s="8">
        <f>D343+F343+H343+J343+L343+P343+R343+T343+V343+X343+N343</f>
        <v>0</v>
      </c>
      <c r="AA343" s="7">
        <f>E343+G343+I343+K343+M343+Q343+S343+U343+W343+Y343+O343</f>
        <v>0</v>
      </c>
      <c r="AB343" s="10"/>
      <c r="AC343" s="9"/>
      <c r="AD343" s="29">
        <v>32932</v>
      </c>
      <c r="AE343" s="9">
        <v>32668</v>
      </c>
      <c r="AF343" s="10"/>
      <c r="AG343" s="9"/>
      <c r="AH343" s="10"/>
      <c r="AI343" s="9"/>
      <c r="AJ343" s="10"/>
      <c r="AK343" s="9"/>
      <c r="AL343" s="10"/>
      <c r="AM343" s="9"/>
      <c r="AN343" s="10"/>
      <c r="AO343" s="9"/>
      <c r="AP343" s="8">
        <f>Z343+AB343+AD343+AF343+AH343+AJ343+AL343+AN343</f>
        <v>32932</v>
      </c>
      <c r="AQ343" s="7">
        <f>AA343+AC343+AE343+AG343+AI343+AK343+AM343+AO343</f>
        <v>32668</v>
      </c>
      <c r="AR343" s="4" t="s">
        <v>205</v>
      </c>
    </row>
    <row r="344" spans="1:44" x14ac:dyDescent="0.3">
      <c r="A344" s="12" t="s">
        <v>228</v>
      </c>
      <c r="B344" s="12" t="s">
        <v>192</v>
      </c>
      <c r="C344" s="11" t="s">
        <v>43</v>
      </c>
      <c r="D344" s="10">
        <v>1698</v>
      </c>
      <c r="E344" s="9">
        <v>1780</v>
      </c>
      <c r="F344" s="10"/>
      <c r="G344" s="9"/>
      <c r="H344" s="10"/>
      <c r="I344" s="9"/>
      <c r="J344" s="10"/>
      <c r="K344" s="9"/>
      <c r="L344" s="10"/>
      <c r="M344" s="9"/>
      <c r="N344" s="10"/>
      <c r="O344" s="9"/>
      <c r="P344" s="10"/>
      <c r="Q344" s="9"/>
      <c r="R344" s="10"/>
      <c r="S344" s="9"/>
      <c r="T344" s="10"/>
      <c r="U344" s="9"/>
      <c r="V344" s="10"/>
      <c r="W344" s="9"/>
      <c r="X344" s="10"/>
      <c r="Y344" s="9"/>
      <c r="Z344" s="8">
        <f>D344+F344+H344+J344+L344+P344+R344+T344+V344+X344+N344</f>
        <v>1698</v>
      </c>
      <c r="AA344" s="7">
        <f>E344+G344+I344+K344+M344+Q344+S344+U344+W344+Y344+O344</f>
        <v>1780</v>
      </c>
      <c r="AB344" s="10"/>
      <c r="AC344" s="9"/>
      <c r="AD344" s="10">
        <v>951</v>
      </c>
      <c r="AE344" s="9">
        <v>903</v>
      </c>
      <c r="AF344" s="10">
        <v>600</v>
      </c>
      <c r="AG344" s="9">
        <v>570</v>
      </c>
      <c r="AH344" s="10"/>
      <c r="AI344" s="9"/>
      <c r="AJ344" s="10"/>
      <c r="AK344" s="9"/>
      <c r="AL344" s="10"/>
      <c r="AM344" s="9"/>
      <c r="AN344" s="10"/>
      <c r="AO344" s="9"/>
      <c r="AP344" s="8">
        <f>Z344+AB344+AD344+AF344+AH344+AJ344+AL344+AN344</f>
        <v>3249</v>
      </c>
      <c r="AQ344" s="7">
        <f>AA344+AC344+AE344+AG344+AI344+AK344+AM344+AO344</f>
        <v>3253</v>
      </c>
      <c r="AR344" s="4" t="s">
        <v>42</v>
      </c>
    </row>
    <row r="345" spans="1:44" x14ac:dyDescent="0.3">
      <c r="A345" s="12" t="s">
        <v>228</v>
      </c>
      <c r="B345" s="12" t="s">
        <v>150</v>
      </c>
      <c r="C345" s="11" t="s">
        <v>85</v>
      </c>
      <c r="D345" s="10">
        <v>33802</v>
      </c>
      <c r="E345" s="9">
        <v>33325</v>
      </c>
      <c r="F345" s="10">
        <v>70</v>
      </c>
      <c r="G345" s="9">
        <v>300</v>
      </c>
      <c r="H345" s="10"/>
      <c r="I345" s="9"/>
      <c r="J345" s="10"/>
      <c r="K345" s="9"/>
      <c r="L345" s="10">
        <v>1370</v>
      </c>
      <c r="M345" s="9">
        <v>1300</v>
      </c>
      <c r="N345" s="10">
        <v>100</v>
      </c>
      <c r="O345" s="9">
        <v>130</v>
      </c>
      <c r="P345" s="10">
        <v>5768</v>
      </c>
      <c r="Q345" s="9">
        <v>5768</v>
      </c>
      <c r="R345" s="10">
        <v>2100</v>
      </c>
      <c r="S345" s="9">
        <v>2000</v>
      </c>
      <c r="T345" s="10"/>
      <c r="U345" s="9"/>
      <c r="V345" s="10"/>
      <c r="W345" s="9"/>
      <c r="X345" s="10"/>
      <c r="Y345" s="9"/>
      <c r="Z345" s="8">
        <f>D345+F345+H345+J345+L345+P345+R345+T345+V345+X345+N345</f>
        <v>43210</v>
      </c>
      <c r="AA345" s="7">
        <f>E345+G345+I345+K345+M345+Q345+S345+U345+W345+Y345+O345</f>
        <v>42823</v>
      </c>
      <c r="AB345" s="10"/>
      <c r="AC345" s="9"/>
      <c r="AD345" s="10">
        <v>4360</v>
      </c>
      <c r="AE345" s="14">
        <v>4360</v>
      </c>
      <c r="AF345" s="10">
        <v>7660</v>
      </c>
      <c r="AG345" s="9">
        <v>7660</v>
      </c>
      <c r="AH345" s="10"/>
      <c r="AI345" s="9"/>
      <c r="AJ345" s="10"/>
      <c r="AK345" s="9"/>
      <c r="AL345" s="10"/>
      <c r="AM345" s="9"/>
      <c r="AN345" s="10"/>
      <c r="AO345" s="9"/>
      <c r="AP345" s="8">
        <f>Z345+AB345+AD345+AF345+AH345+AJ345+AL345+AN345</f>
        <v>55230</v>
      </c>
      <c r="AQ345" s="7">
        <f>AA345+AC345+AE345+AG345+AI345+AK345+AM345+AO345</f>
        <v>54843</v>
      </c>
      <c r="AR345" s="4" t="s">
        <v>93</v>
      </c>
    </row>
    <row r="346" spans="1:44" x14ac:dyDescent="0.3">
      <c r="A346" s="12" t="s">
        <v>228</v>
      </c>
      <c r="B346" s="12" t="s">
        <v>236</v>
      </c>
      <c r="C346" s="11" t="s">
        <v>85</v>
      </c>
      <c r="D346" s="10">
        <v>9083</v>
      </c>
      <c r="E346" s="9">
        <v>9685</v>
      </c>
      <c r="F346" s="10">
        <v>50</v>
      </c>
      <c r="G346" s="9">
        <v>50</v>
      </c>
      <c r="H346" s="10"/>
      <c r="I346" s="9"/>
      <c r="J346" s="10">
        <v>40</v>
      </c>
      <c r="K346" s="9">
        <v>40</v>
      </c>
      <c r="L346" s="10">
        <v>218</v>
      </c>
      <c r="M346" s="9">
        <v>218</v>
      </c>
      <c r="N346" s="10"/>
      <c r="O346" s="9"/>
      <c r="P346" s="10"/>
      <c r="Q346" s="9"/>
      <c r="R346" s="10"/>
      <c r="S346" s="9"/>
      <c r="T346" s="10"/>
      <c r="U346" s="9"/>
      <c r="V346" s="10"/>
      <c r="W346" s="9"/>
      <c r="X346" s="10"/>
      <c r="Y346" s="9"/>
      <c r="Z346" s="8">
        <f>D346+F346+H346+J346+L346+P346+R346+T346+V346+X346+N346</f>
        <v>9391</v>
      </c>
      <c r="AA346" s="7">
        <f>E346+G346+I346+K346+M346+Q346+S346+U346+W346+Y346+O346</f>
        <v>9993</v>
      </c>
      <c r="AB346" s="10"/>
      <c r="AC346" s="9">
        <v>15</v>
      </c>
      <c r="AD346" s="10">
        <v>240</v>
      </c>
      <c r="AE346" s="9">
        <v>270</v>
      </c>
      <c r="AF346" s="10">
        <v>810</v>
      </c>
      <c r="AG346" s="9">
        <v>727</v>
      </c>
      <c r="AH346" s="10">
        <v>1900</v>
      </c>
      <c r="AI346" s="9">
        <v>1840</v>
      </c>
      <c r="AJ346" s="10"/>
      <c r="AK346" s="9"/>
      <c r="AL346" s="10"/>
      <c r="AM346" s="9"/>
      <c r="AN346" s="10"/>
      <c r="AO346" s="9"/>
      <c r="AP346" s="8">
        <f>Z346+AB346+AD346+AF346+AH346+AJ346+AL346+AN346</f>
        <v>12341</v>
      </c>
      <c r="AQ346" s="7">
        <f>AA346+AC346+AE346+AG346+AI346+AK346+AM346+AO346</f>
        <v>12845</v>
      </c>
      <c r="AR346" s="4" t="s">
        <v>93</v>
      </c>
    </row>
    <row r="347" spans="1:44" x14ac:dyDescent="0.3">
      <c r="A347" s="12" t="s">
        <v>228</v>
      </c>
      <c r="B347" s="12" t="s">
        <v>235</v>
      </c>
      <c r="C347" s="11" t="s">
        <v>85</v>
      </c>
      <c r="D347" s="10">
        <v>7207</v>
      </c>
      <c r="E347" s="9">
        <v>7682</v>
      </c>
      <c r="F347" s="10">
        <v>20</v>
      </c>
      <c r="G347" s="9">
        <v>20</v>
      </c>
      <c r="H347" s="10"/>
      <c r="I347" s="9"/>
      <c r="J347" s="10">
        <v>45</v>
      </c>
      <c r="K347" s="9">
        <v>35</v>
      </c>
      <c r="L347" s="10">
        <v>270</v>
      </c>
      <c r="M347" s="9">
        <v>250</v>
      </c>
      <c r="N347" s="10"/>
      <c r="O347" s="9"/>
      <c r="P347" s="10"/>
      <c r="Q347" s="9"/>
      <c r="R347" s="10"/>
      <c r="S347" s="9"/>
      <c r="T347" s="10"/>
      <c r="U347" s="9"/>
      <c r="V347" s="10"/>
      <c r="W347" s="9"/>
      <c r="X347" s="10"/>
      <c r="Y347" s="9"/>
      <c r="Z347" s="8">
        <f>D347+F347+H347+J347+L347+P347+R347+T347+V347+X347+N347</f>
        <v>7542</v>
      </c>
      <c r="AA347" s="7">
        <f>E347+G347+I347+K347+M347+Q347+S347+U347+W347+Y347+O347</f>
        <v>7987</v>
      </c>
      <c r="AB347" s="10"/>
      <c r="AC347" s="9"/>
      <c r="AD347" s="10">
        <v>240</v>
      </c>
      <c r="AE347" s="9">
        <v>200</v>
      </c>
      <c r="AF347" s="10">
        <v>750</v>
      </c>
      <c r="AG347" s="9">
        <v>600</v>
      </c>
      <c r="AH347" s="10">
        <v>1124</v>
      </c>
      <c r="AI347" s="9">
        <v>1079</v>
      </c>
      <c r="AJ347" s="10"/>
      <c r="AK347" s="9"/>
      <c r="AL347" s="10"/>
      <c r="AM347" s="9"/>
      <c r="AN347" s="10"/>
      <c r="AO347" s="9"/>
      <c r="AP347" s="8">
        <f>Z347+AB347+AD347+AF347+AH347+AJ347+AL347+AN347</f>
        <v>9656</v>
      </c>
      <c r="AQ347" s="7">
        <f>AA347+AC347+AE347+AG347+AI347+AK347+AM347+AO347</f>
        <v>9866</v>
      </c>
      <c r="AR347" s="4" t="s">
        <v>93</v>
      </c>
    </row>
    <row r="348" spans="1:44" x14ac:dyDescent="0.3">
      <c r="A348" s="18" t="s">
        <v>228</v>
      </c>
      <c r="B348" s="18" t="s">
        <v>234</v>
      </c>
      <c r="C348" s="30" t="s">
        <v>85</v>
      </c>
      <c r="D348" s="10"/>
      <c r="E348" s="9"/>
      <c r="F348" s="10"/>
      <c r="G348" s="9"/>
      <c r="H348" s="10"/>
      <c r="I348" s="9"/>
      <c r="J348" s="10"/>
      <c r="K348" s="9"/>
      <c r="L348" s="10"/>
      <c r="M348" s="9"/>
      <c r="N348" s="10"/>
      <c r="O348" s="9"/>
      <c r="P348" s="10">
        <v>3500</v>
      </c>
      <c r="Q348" s="9">
        <v>3500</v>
      </c>
      <c r="R348" s="10"/>
      <c r="S348" s="9"/>
      <c r="T348" s="10"/>
      <c r="U348" s="9"/>
      <c r="V348" s="10"/>
      <c r="W348" s="9"/>
      <c r="X348" s="10"/>
      <c r="Y348" s="9"/>
      <c r="Z348" s="8">
        <f>D348+F348+H348+J348+L348+P348+R348+T348+V348+X348+N348</f>
        <v>3500</v>
      </c>
      <c r="AA348" s="7">
        <f>E348+G348+I348+K348+M348+Q348+S348+U348+W348+Y348+O348</f>
        <v>3500</v>
      </c>
      <c r="AB348" s="10"/>
      <c r="AC348" s="9"/>
      <c r="AD348" s="10"/>
      <c r="AE348" s="9"/>
      <c r="AF348" s="10"/>
      <c r="AG348" s="9">
        <v>500</v>
      </c>
      <c r="AH348" s="10"/>
      <c r="AI348" s="9"/>
      <c r="AJ348" s="10"/>
      <c r="AK348" s="9"/>
      <c r="AL348" s="10"/>
      <c r="AM348" s="9"/>
      <c r="AN348" s="10"/>
      <c r="AO348" s="9"/>
      <c r="AP348" s="8">
        <f>Z348+AB348+AD348+AF348+AH348+AJ348+AL348+AN348</f>
        <v>3500</v>
      </c>
      <c r="AQ348" s="7">
        <f>AA348+AC348+AE348+AG348+AI348+AK348+AM348+AO348</f>
        <v>4000</v>
      </c>
      <c r="AR348" s="4" t="s">
        <v>200</v>
      </c>
    </row>
    <row r="349" spans="1:44" x14ac:dyDescent="0.3">
      <c r="A349" s="12" t="s">
        <v>228</v>
      </c>
      <c r="B349" s="12" t="s">
        <v>233</v>
      </c>
      <c r="C349" s="11" t="s">
        <v>13</v>
      </c>
      <c r="D349" s="10">
        <v>114897</v>
      </c>
      <c r="E349" s="9">
        <v>137467</v>
      </c>
      <c r="F349" s="10">
        <v>317</v>
      </c>
      <c r="G349" s="9">
        <v>300</v>
      </c>
      <c r="H349" s="10"/>
      <c r="I349" s="9"/>
      <c r="J349" s="10">
        <v>2660</v>
      </c>
      <c r="K349" s="9">
        <v>2660</v>
      </c>
      <c r="L349" s="10">
        <v>8900</v>
      </c>
      <c r="M349" s="9">
        <v>8900</v>
      </c>
      <c r="N349" s="10">
        <v>895</v>
      </c>
      <c r="O349" s="9">
        <v>1100</v>
      </c>
      <c r="P349" s="10">
        <v>12900</v>
      </c>
      <c r="Q349" s="9">
        <v>12900</v>
      </c>
      <c r="R349" s="10">
        <v>2160</v>
      </c>
      <c r="S349" s="9">
        <v>1500</v>
      </c>
      <c r="T349" s="10">
        <v>14393</v>
      </c>
      <c r="U349" s="14">
        <v>14827</v>
      </c>
      <c r="V349" s="10">
        <v>7960</v>
      </c>
      <c r="W349" s="9">
        <v>7960</v>
      </c>
      <c r="X349" s="10"/>
      <c r="Y349" s="9"/>
      <c r="Z349" s="8">
        <f>D349+F349+H349+J349+L349+P349+R349+T349+V349+X349+N349</f>
        <v>165082</v>
      </c>
      <c r="AA349" s="7">
        <f>E349+G349+I349+K349+M349+Q349+S349+U349+W349+Y349+O349</f>
        <v>187614</v>
      </c>
      <c r="AB349" s="10">
        <v>50</v>
      </c>
      <c r="AC349" s="9">
        <v>50</v>
      </c>
      <c r="AD349" s="10">
        <v>3250</v>
      </c>
      <c r="AE349" s="14">
        <v>3600</v>
      </c>
      <c r="AF349" s="10">
        <v>5880</v>
      </c>
      <c r="AG349" s="9">
        <v>5880</v>
      </c>
      <c r="AH349" s="10">
        <v>100</v>
      </c>
      <c r="AI349" s="9">
        <v>150</v>
      </c>
      <c r="AJ349" s="10"/>
      <c r="AK349" s="9"/>
      <c r="AL349" s="10"/>
      <c r="AM349" s="9"/>
      <c r="AN349" s="10"/>
      <c r="AO349" s="9"/>
      <c r="AP349" s="8">
        <f>Z349+AB349+AD349+AF349+AH349+AJ349+AL349+AN349</f>
        <v>174362</v>
      </c>
      <c r="AQ349" s="7">
        <f>AA349+AC349+AE349+AG349+AI349+AK349+AM349+AO349</f>
        <v>197294</v>
      </c>
      <c r="AR349" s="4" t="s">
        <v>151</v>
      </c>
    </row>
    <row r="350" spans="1:44" x14ac:dyDescent="0.3">
      <c r="A350" s="12" t="s">
        <v>228</v>
      </c>
      <c r="B350" s="12" t="s">
        <v>193</v>
      </c>
      <c r="C350" s="11" t="s">
        <v>13</v>
      </c>
      <c r="D350" s="10"/>
      <c r="E350" s="9"/>
      <c r="F350" s="10"/>
      <c r="G350" s="9"/>
      <c r="H350" s="10"/>
      <c r="I350" s="9"/>
      <c r="J350" s="10"/>
      <c r="K350" s="9"/>
      <c r="L350" s="10"/>
      <c r="M350" s="9"/>
      <c r="N350" s="10"/>
      <c r="O350" s="9"/>
      <c r="P350" s="10"/>
      <c r="Q350" s="9"/>
      <c r="R350" s="10"/>
      <c r="S350" s="9"/>
      <c r="T350" s="10">
        <v>1113</v>
      </c>
      <c r="U350" s="9">
        <v>1300</v>
      </c>
      <c r="V350" s="10"/>
      <c r="W350" s="9"/>
      <c r="X350" s="10"/>
      <c r="Y350" s="9"/>
      <c r="Z350" s="8">
        <f>D350+F350+H350+J350+L350+P350+R350+T350+V350+X350+N350</f>
        <v>1113</v>
      </c>
      <c r="AA350" s="7">
        <f>E350+G350+I350+K350+M350+Q350+S350+U350+W350+Y350+O350</f>
        <v>1300</v>
      </c>
      <c r="AB350" s="10"/>
      <c r="AC350" s="9"/>
      <c r="AD350" s="10"/>
      <c r="AE350" s="9"/>
      <c r="AF350" s="10"/>
      <c r="AG350" s="9"/>
      <c r="AH350" s="10"/>
      <c r="AI350" s="9"/>
      <c r="AJ350" s="10"/>
      <c r="AK350" s="9"/>
      <c r="AL350" s="10"/>
      <c r="AM350" s="9"/>
      <c r="AN350" s="10"/>
      <c r="AO350" s="9"/>
      <c r="AP350" s="8">
        <f>Z350+AB350+AD350+AF350+AH350+AJ350+AL350+AN350</f>
        <v>1113</v>
      </c>
      <c r="AQ350" s="7">
        <f>AA350+AC350+AE350+AG350+AI350+AK350+AM350+AO350</f>
        <v>1300</v>
      </c>
      <c r="AR350" s="4" t="s">
        <v>151</v>
      </c>
    </row>
    <row r="351" spans="1:44" ht="27" x14ac:dyDescent="0.3">
      <c r="A351" s="12" t="s">
        <v>228</v>
      </c>
      <c r="B351" s="12" t="s">
        <v>198</v>
      </c>
      <c r="C351" s="11" t="s">
        <v>13</v>
      </c>
      <c r="D351" s="10">
        <f>89811+1899</f>
        <v>91710</v>
      </c>
      <c r="E351" s="9">
        <v>89113</v>
      </c>
      <c r="F351" s="10"/>
      <c r="G351" s="9"/>
      <c r="H351" s="10"/>
      <c r="I351" s="9"/>
      <c r="J351" s="10"/>
      <c r="K351" s="9"/>
      <c r="L351" s="10"/>
      <c r="M351" s="9"/>
      <c r="N351" s="10"/>
      <c r="O351" s="9"/>
      <c r="P351" s="10"/>
      <c r="Q351" s="9"/>
      <c r="R351" s="10"/>
      <c r="S351" s="9"/>
      <c r="T351" s="10"/>
      <c r="U351" s="9"/>
      <c r="V351" s="10"/>
      <c r="W351" s="9"/>
      <c r="X351" s="10"/>
      <c r="Y351" s="9"/>
      <c r="Z351" s="8">
        <f>D351+F351+H351+J351+L351+P351+R351+T351+V351+X351+N351</f>
        <v>91710</v>
      </c>
      <c r="AA351" s="7">
        <f>E351+G351+I351+K351+M351+Q351+S351+U351+W351+Y351+O351</f>
        <v>89113</v>
      </c>
      <c r="AB351" s="10"/>
      <c r="AC351" s="9"/>
      <c r="AD351" s="10"/>
      <c r="AE351" s="9"/>
      <c r="AF351" s="10"/>
      <c r="AG351" s="9"/>
      <c r="AH351" s="10"/>
      <c r="AI351" s="9"/>
      <c r="AJ351" s="10"/>
      <c r="AK351" s="9"/>
      <c r="AL351" s="10"/>
      <c r="AM351" s="9"/>
      <c r="AN351" s="10"/>
      <c r="AO351" s="9"/>
      <c r="AP351" s="8">
        <f>Z351+AB351+AD351+AF351+AH351+AJ351+AL351+AN351</f>
        <v>91710</v>
      </c>
      <c r="AQ351" s="7">
        <f>AA351+AC351+AE351+AG351+AI351+AK351+AM351+AO351</f>
        <v>89113</v>
      </c>
      <c r="AR351" s="4" t="s">
        <v>151</v>
      </c>
    </row>
    <row r="352" spans="1:44" x14ac:dyDescent="0.3">
      <c r="A352" s="12" t="s">
        <v>228</v>
      </c>
      <c r="B352" s="12" t="s">
        <v>197</v>
      </c>
      <c r="C352" s="11" t="s">
        <v>79</v>
      </c>
      <c r="D352" s="10">
        <v>25225</v>
      </c>
      <c r="E352" s="9">
        <v>27422</v>
      </c>
      <c r="F352" s="10">
        <v>1908</v>
      </c>
      <c r="G352" s="9">
        <v>1810</v>
      </c>
      <c r="H352" s="10"/>
      <c r="I352" s="9"/>
      <c r="J352" s="10">
        <v>1500</v>
      </c>
      <c r="K352" s="9">
        <v>1500</v>
      </c>
      <c r="L352" s="10">
        <v>12120</v>
      </c>
      <c r="M352" s="9">
        <v>11000</v>
      </c>
      <c r="N352" s="10">
        <v>999</v>
      </c>
      <c r="O352" s="9">
        <v>1050</v>
      </c>
      <c r="P352" s="10">
        <v>19360</v>
      </c>
      <c r="Q352" s="9">
        <v>19360</v>
      </c>
      <c r="R352" s="10">
        <v>1400</v>
      </c>
      <c r="S352" s="9">
        <v>1300</v>
      </c>
      <c r="T352" s="10">
        <v>3435</v>
      </c>
      <c r="U352" s="14">
        <v>3067</v>
      </c>
      <c r="V352" s="10">
        <v>7517</v>
      </c>
      <c r="W352" s="9">
        <v>7517</v>
      </c>
      <c r="X352" s="10"/>
      <c r="Y352" s="9"/>
      <c r="Z352" s="8">
        <f>D352+F352+H352+J352+L352+P352+R352+T352+V352+X352+N352</f>
        <v>73464</v>
      </c>
      <c r="AA352" s="7">
        <f>E352+G352+I352+K352+M352+Q352+S352+U352+W352+Y352+O352</f>
        <v>74026</v>
      </c>
      <c r="AB352" s="10"/>
      <c r="AC352" s="9"/>
      <c r="AD352" s="10">
        <v>2881</v>
      </c>
      <c r="AE352" s="9">
        <v>2880</v>
      </c>
      <c r="AF352" s="10">
        <v>7500</v>
      </c>
      <c r="AG352" s="9">
        <v>7500</v>
      </c>
      <c r="AH352" s="10"/>
      <c r="AI352" s="9">
        <v>0</v>
      </c>
      <c r="AJ352" s="10"/>
      <c r="AK352" s="9"/>
      <c r="AL352" s="10"/>
      <c r="AM352" s="9"/>
      <c r="AN352" s="10"/>
      <c r="AO352" s="9"/>
      <c r="AP352" s="8">
        <f>Z352+AB352+AD352+AF352+AH352+AJ352+AL352+AN352</f>
        <v>83845</v>
      </c>
      <c r="AQ352" s="7">
        <f>AA352+AC352+AE352+AG352+AI352+AK352+AM352+AO352</f>
        <v>84406</v>
      </c>
      <c r="AR352" s="4" t="s">
        <v>151</v>
      </c>
    </row>
    <row r="353" spans="1:44" ht="27" x14ac:dyDescent="0.3">
      <c r="A353" s="12" t="s">
        <v>228</v>
      </c>
      <c r="B353" s="12" t="s">
        <v>195</v>
      </c>
      <c r="C353" s="11" t="s">
        <v>79</v>
      </c>
      <c r="D353" s="10"/>
      <c r="E353" s="9"/>
      <c r="F353" s="10"/>
      <c r="G353" s="9"/>
      <c r="H353" s="10"/>
      <c r="I353" s="9"/>
      <c r="J353" s="10"/>
      <c r="K353" s="9"/>
      <c r="L353" s="10"/>
      <c r="M353" s="9"/>
      <c r="N353" s="10"/>
      <c r="O353" s="9"/>
      <c r="P353" s="10"/>
      <c r="Q353" s="9"/>
      <c r="R353" s="10"/>
      <c r="S353" s="9"/>
      <c r="T353" s="10">
        <v>2931</v>
      </c>
      <c r="U353" s="14">
        <v>3067</v>
      </c>
      <c r="V353" s="10"/>
      <c r="W353" s="9"/>
      <c r="X353" s="10"/>
      <c r="Y353" s="9"/>
      <c r="Z353" s="8">
        <f>D353+F353+H353+J353+L353+P353+R353+T353+V353+X353+N353</f>
        <v>2931</v>
      </c>
      <c r="AA353" s="7">
        <f>E353+G353+I353+K353+M353+Q353+S353+U353+W353+Y353+O353</f>
        <v>3067</v>
      </c>
      <c r="AB353" s="10"/>
      <c r="AC353" s="9"/>
      <c r="AD353" s="10"/>
      <c r="AE353" s="9"/>
      <c r="AF353" s="10"/>
      <c r="AG353" s="9"/>
      <c r="AH353" s="10"/>
      <c r="AI353" s="9"/>
      <c r="AJ353" s="10"/>
      <c r="AK353" s="9"/>
      <c r="AL353" s="10"/>
      <c r="AM353" s="9"/>
      <c r="AN353" s="10"/>
      <c r="AO353" s="9"/>
      <c r="AP353" s="8">
        <f>Z353+AB353+AD353+AF353+AH353+AJ353+AL353+AN353</f>
        <v>2931</v>
      </c>
      <c r="AQ353" s="7">
        <f>AA353+AC353+AE353+AG353+AI353+AK353+AM353+AO353</f>
        <v>3067</v>
      </c>
      <c r="AR353" s="4" t="s">
        <v>151</v>
      </c>
    </row>
    <row r="354" spans="1:44" ht="27" x14ac:dyDescent="0.3">
      <c r="A354" s="12" t="s">
        <v>228</v>
      </c>
      <c r="B354" s="12" t="s">
        <v>194</v>
      </c>
      <c r="C354" s="11" t="s">
        <v>79</v>
      </c>
      <c r="D354" s="10"/>
      <c r="E354" s="9"/>
      <c r="F354" s="10"/>
      <c r="G354" s="9"/>
      <c r="H354" s="10"/>
      <c r="I354" s="9"/>
      <c r="J354" s="10"/>
      <c r="K354" s="9"/>
      <c r="L354" s="10"/>
      <c r="M354" s="9"/>
      <c r="N354" s="10"/>
      <c r="O354" s="9"/>
      <c r="P354" s="10"/>
      <c r="Q354" s="9"/>
      <c r="R354" s="10"/>
      <c r="S354" s="9"/>
      <c r="T354" s="10">
        <v>2931</v>
      </c>
      <c r="U354" s="14">
        <v>3067</v>
      </c>
      <c r="V354" s="10"/>
      <c r="W354" s="9"/>
      <c r="X354" s="10"/>
      <c r="Y354" s="9"/>
      <c r="Z354" s="8">
        <f>D354+F354+H354+J354+L354+P354+R354+T354+V354+X354+N354</f>
        <v>2931</v>
      </c>
      <c r="AA354" s="7">
        <f>E354+G354+I354+K354+M354+Q354+S354+U354+W354+Y354+O354</f>
        <v>3067</v>
      </c>
      <c r="AB354" s="10"/>
      <c r="AC354" s="9"/>
      <c r="AD354" s="10"/>
      <c r="AE354" s="9"/>
      <c r="AF354" s="10"/>
      <c r="AG354" s="9"/>
      <c r="AH354" s="10"/>
      <c r="AI354" s="9"/>
      <c r="AJ354" s="10"/>
      <c r="AK354" s="9"/>
      <c r="AL354" s="10"/>
      <c r="AM354" s="9"/>
      <c r="AN354" s="10"/>
      <c r="AO354" s="9"/>
      <c r="AP354" s="8">
        <f>Z354+AB354+AD354+AF354+AH354+AJ354+AL354+AN354</f>
        <v>2931</v>
      </c>
      <c r="AQ354" s="7">
        <f>AA354+AC354+AE354+AG354+AI354+AK354+AM354+AO354</f>
        <v>3067</v>
      </c>
      <c r="AR354" s="4" t="s">
        <v>151</v>
      </c>
    </row>
    <row r="355" spans="1:44" x14ac:dyDescent="0.3">
      <c r="A355" s="12" t="s">
        <v>228</v>
      </c>
      <c r="B355" s="12" t="s">
        <v>193</v>
      </c>
      <c r="C355" s="11" t="s">
        <v>79</v>
      </c>
      <c r="D355" s="10"/>
      <c r="E355" s="9"/>
      <c r="F355" s="10"/>
      <c r="G355" s="9"/>
      <c r="H355" s="10"/>
      <c r="I355" s="9"/>
      <c r="J355" s="10"/>
      <c r="K355" s="9"/>
      <c r="L355" s="10"/>
      <c r="M355" s="9"/>
      <c r="N355" s="10"/>
      <c r="O355" s="9"/>
      <c r="P355" s="10"/>
      <c r="Q355" s="9"/>
      <c r="R355" s="10"/>
      <c r="S355" s="9"/>
      <c r="T355" s="10">
        <v>1614</v>
      </c>
      <c r="U355" s="14">
        <v>1614</v>
      </c>
      <c r="V355" s="10"/>
      <c r="W355" s="9"/>
      <c r="X355" s="10"/>
      <c r="Y355" s="9"/>
      <c r="Z355" s="8">
        <f>D355+F355+H355+J355+L355+P355+R355+T355+V355+X355+N355</f>
        <v>1614</v>
      </c>
      <c r="AA355" s="7">
        <f>E355+G355+I355+K355+M355+Q355+S355+U355+W355+Y355+O355</f>
        <v>1614</v>
      </c>
      <c r="AB355" s="10"/>
      <c r="AC355" s="9"/>
      <c r="AD355" s="10"/>
      <c r="AE355" s="9"/>
      <c r="AF355" s="10"/>
      <c r="AG355" s="9"/>
      <c r="AH355" s="10"/>
      <c r="AI355" s="9"/>
      <c r="AJ355" s="10"/>
      <c r="AK355" s="9"/>
      <c r="AL355" s="10"/>
      <c r="AM355" s="9"/>
      <c r="AN355" s="10"/>
      <c r="AO355" s="9"/>
      <c r="AP355" s="8">
        <f>Z355+AB355+AD355+AF355+AH355+AJ355+AL355+AN355</f>
        <v>1614</v>
      </c>
      <c r="AQ355" s="7">
        <f>AA355+AC355+AE355+AG355+AI355+AK355+AM355+AO355</f>
        <v>1614</v>
      </c>
      <c r="AR355" s="4" t="s">
        <v>151</v>
      </c>
    </row>
    <row r="356" spans="1:44" ht="27" x14ac:dyDescent="0.3">
      <c r="A356" s="12" t="s">
        <v>228</v>
      </c>
      <c r="B356" s="12" t="s">
        <v>196</v>
      </c>
      <c r="C356" s="11" t="s">
        <v>79</v>
      </c>
      <c r="D356" s="10">
        <v>2690</v>
      </c>
      <c r="E356" s="9">
        <v>8236</v>
      </c>
      <c r="F356" s="10"/>
      <c r="G356" s="9"/>
      <c r="H356" s="10"/>
      <c r="I356" s="9"/>
      <c r="J356" s="10"/>
      <c r="K356" s="9"/>
      <c r="L356" s="10"/>
      <c r="M356" s="9"/>
      <c r="N356" s="10"/>
      <c r="O356" s="9"/>
      <c r="P356" s="10"/>
      <c r="Q356" s="9"/>
      <c r="R356" s="10"/>
      <c r="S356" s="9"/>
      <c r="T356" s="10"/>
      <c r="U356" s="9"/>
      <c r="V356" s="10"/>
      <c r="W356" s="9"/>
      <c r="X356" s="10"/>
      <c r="Y356" s="9"/>
      <c r="Z356" s="8">
        <f>D356+F356+H356+J356+L356+P356+R356+T356+V356+X356+N356</f>
        <v>2690</v>
      </c>
      <c r="AA356" s="7">
        <f>E356+G356+I356+K356+M356+Q356+S356+U356+W356+Y356+O356</f>
        <v>8236</v>
      </c>
      <c r="AB356" s="10"/>
      <c r="AC356" s="9"/>
      <c r="AD356" s="10"/>
      <c r="AE356" s="9"/>
      <c r="AF356" s="10"/>
      <c r="AG356" s="9"/>
      <c r="AH356" s="10"/>
      <c r="AI356" s="9"/>
      <c r="AJ356" s="10"/>
      <c r="AK356" s="9"/>
      <c r="AL356" s="10"/>
      <c r="AM356" s="9"/>
      <c r="AN356" s="10"/>
      <c r="AO356" s="9"/>
      <c r="AP356" s="8">
        <f>Z356+AB356+AD356+AF356+AH356+AJ356+AL356+AN356</f>
        <v>2690</v>
      </c>
      <c r="AQ356" s="7">
        <f>AA356+AC356+AE356+AG356+AI356+AK356+AM356+AO356</f>
        <v>8236</v>
      </c>
      <c r="AR356" s="4" t="s">
        <v>12</v>
      </c>
    </row>
    <row r="357" spans="1:44" x14ac:dyDescent="0.3">
      <c r="A357" s="12" t="s">
        <v>228</v>
      </c>
      <c r="B357" s="12" t="s">
        <v>125</v>
      </c>
      <c r="C357" s="11" t="s">
        <v>75</v>
      </c>
      <c r="D357" s="10"/>
      <c r="E357" s="9"/>
      <c r="F357" s="10"/>
      <c r="G357" s="9"/>
      <c r="H357" s="10"/>
      <c r="I357" s="9"/>
      <c r="J357" s="10"/>
      <c r="K357" s="9"/>
      <c r="L357" s="10"/>
      <c r="M357" s="9"/>
      <c r="N357" s="10"/>
      <c r="O357" s="9"/>
      <c r="P357" s="10"/>
      <c r="Q357" s="9"/>
      <c r="R357" s="10">
        <v>14620</v>
      </c>
      <c r="S357" s="9">
        <v>14620</v>
      </c>
      <c r="T357" s="10"/>
      <c r="U357" s="9"/>
      <c r="V357" s="10">
        <v>2240</v>
      </c>
      <c r="W357" s="9">
        <v>2240</v>
      </c>
      <c r="X357" s="10"/>
      <c r="Y357" s="9"/>
      <c r="Z357" s="8">
        <f>D357+F357+H357+J357+L357+P357+R357+T357+V357+X357+N357</f>
        <v>16860</v>
      </c>
      <c r="AA357" s="7">
        <f>E357+G357+I357+K357+M357+Q357+S357+U357+W357+Y357+O357</f>
        <v>16860</v>
      </c>
      <c r="AB357" s="10"/>
      <c r="AC357" s="9"/>
      <c r="AD357" s="10"/>
      <c r="AE357" s="9"/>
      <c r="AF357" s="10"/>
      <c r="AG357" s="9"/>
      <c r="AH357" s="10"/>
      <c r="AI357" s="9"/>
      <c r="AJ357" s="10"/>
      <c r="AK357" s="9"/>
      <c r="AL357" s="10"/>
      <c r="AM357" s="9"/>
      <c r="AN357" s="10"/>
      <c r="AO357" s="9"/>
      <c r="AP357" s="8">
        <f>Z357+AB357+AD357+AF357+AH357+AJ357+AL357+AN357</f>
        <v>16860</v>
      </c>
      <c r="AQ357" s="7">
        <f>AA357+AC357+AE357+AG357+AI357+AK357+AM357+AO357</f>
        <v>16860</v>
      </c>
      <c r="AR357" s="4" t="s">
        <v>12</v>
      </c>
    </row>
    <row r="358" spans="1:44" ht="28.8" x14ac:dyDescent="0.3">
      <c r="A358" s="12" t="s">
        <v>228</v>
      </c>
      <c r="B358" s="12" t="s">
        <v>232</v>
      </c>
      <c r="C358" s="11" t="s">
        <v>51</v>
      </c>
      <c r="D358" s="10"/>
      <c r="E358" s="9"/>
      <c r="F358" s="10"/>
      <c r="G358" s="9"/>
      <c r="H358" s="10"/>
      <c r="I358" s="9"/>
      <c r="J358" s="10">
        <v>86</v>
      </c>
      <c r="K358" s="9">
        <v>200</v>
      </c>
      <c r="L358" s="10">
        <v>1040</v>
      </c>
      <c r="M358" s="9">
        <v>990</v>
      </c>
      <c r="N358" s="10"/>
      <c r="O358" s="9"/>
      <c r="P358" s="10"/>
      <c r="Q358" s="9"/>
      <c r="R358" s="10"/>
      <c r="S358" s="9"/>
      <c r="T358" s="10"/>
      <c r="U358" s="9"/>
      <c r="V358" s="10"/>
      <c r="W358" s="9"/>
      <c r="X358" s="10"/>
      <c r="Y358" s="9"/>
      <c r="Z358" s="8">
        <f>D358+F358+H358+J358+L358+P358+R358+T358+V358+X358+N358</f>
        <v>1126</v>
      </c>
      <c r="AA358" s="7">
        <f>E358+G358+I358+K358+M358+Q358+S358+U358+W358+Y358+O358</f>
        <v>1190</v>
      </c>
      <c r="AB358" s="10"/>
      <c r="AC358" s="9"/>
      <c r="AD358" s="10"/>
      <c r="AE358" s="9"/>
      <c r="AF358" s="10">
        <v>80</v>
      </c>
      <c r="AG358" s="9">
        <v>80</v>
      </c>
      <c r="AH358" s="10"/>
      <c r="AI358" s="9"/>
      <c r="AJ358" s="10"/>
      <c r="AK358" s="9"/>
      <c r="AL358" s="10"/>
      <c r="AM358" s="9"/>
      <c r="AN358" s="10"/>
      <c r="AO358" s="9"/>
      <c r="AP358" s="8">
        <f>Z358+AB358+AD358+AF358+AH358+AJ358+AL358+AN358</f>
        <v>1206</v>
      </c>
      <c r="AQ358" s="7">
        <f>AA358+AC358+AE358+AG358+AI358+AK358+AM358+AO358</f>
        <v>1270</v>
      </c>
      <c r="AR358" s="4" t="s">
        <v>48</v>
      </c>
    </row>
    <row r="359" spans="1:44" ht="28.8" x14ac:dyDescent="0.3">
      <c r="A359" s="12" t="s">
        <v>228</v>
      </c>
      <c r="B359" s="12" t="s">
        <v>231</v>
      </c>
      <c r="C359" s="11" t="s">
        <v>51</v>
      </c>
      <c r="D359" s="10"/>
      <c r="E359" s="9"/>
      <c r="F359" s="10"/>
      <c r="G359" s="9"/>
      <c r="H359" s="10"/>
      <c r="I359" s="9"/>
      <c r="J359" s="10"/>
      <c r="K359" s="9"/>
      <c r="L359" s="10"/>
      <c r="M359" s="9"/>
      <c r="N359" s="10"/>
      <c r="O359" s="9"/>
      <c r="P359" s="10"/>
      <c r="Q359" s="9"/>
      <c r="R359" s="10">
        <v>1050</v>
      </c>
      <c r="S359" s="9">
        <v>1000</v>
      </c>
      <c r="T359" s="10"/>
      <c r="U359" s="9"/>
      <c r="V359" s="10"/>
      <c r="W359" s="9"/>
      <c r="X359" s="10"/>
      <c r="Y359" s="9"/>
      <c r="Z359" s="8">
        <f>D359+F359+H359+J359+L359+P359+R359+T359+V359+X359+N359</f>
        <v>1050</v>
      </c>
      <c r="AA359" s="7">
        <f>E359+G359+I359+K359+M359+Q359+S359+U359+W359+Y359+O359</f>
        <v>1000</v>
      </c>
      <c r="AB359" s="10"/>
      <c r="AC359" s="9"/>
      <c r="AD359" s="10"/>
      <c r="AE359" s="9"/>
      <c r="AF359" s="10">
        <v>300</v>
      </c>
      <c r="AG359" s="9">
        <v>300</v>
      </c>
      <c r="AH359" s="10"/>
      <c r="AI359" s="9"/>
      <c r="AJ359" s="10"/>
      <c r="AK359" s="9"/>
      <c r="AL359" s="10"/>
      <c r="AM359" s="9"/>
      <c r="AN359" s="10"/>
      <c r="AO359" s="9"/>
      <c r="AP359" s="8">
        <f>Z359+AB359+AD359+AF359+AH359+AJ359+AL359+AN359</f>
        <v>1350</v>
      </c>
      <c r="AQ359" s="7">
        <f>AA359+AC359+AE359+AG359+AI359+AK359+AM359+AO359</f>
        <v>1300</v>
      </c>
      <c r="AR359" s="4" t="s">
        <v>48</v>
      </c>
    </row>
    <row r="360" spans="1:44" x14ac:dyDescent="0.3">
      <c r="A360" s="12" t="s">
        <v>228</v>
      </c>
      <c r="B360" s="12" t="s">
        <v>191</v>
      </c>
      <c r="C360" s="11" t="s">
        <v>79</v>
      </c>
      <c r="D360" s="29">
        <v>112032</v>
      </c>
      <c r="E360" s="9">
        <v>117656</v>
      </c>
      <c r="F360" s="10"/>
      <c r="G360" s="9"/>
      <c r="H360" s="10"/>
      <c r="I360" s="9"/>
      <c r="J360" s="10"/>
      <c r="K360" s="9"/>
      <c r="L360" s="10"/>
      <c r="M360" s="9"/>
      <c r="N360" s="10"/>
      <c r="O360" s="9"/>
      <c r="P360" s="10"/>
      <c r="Q360" s="9"/>
      <c r="R360" s="10"/>
      <c r="S360" s="9"/>
      <c r="T360" s="10"/>
      <c r="U360" s="9"/>
      <c r="V360" s="10"/>
      <c r="W360" s="9"/>
      <c r="X360" s="10"/>
      <c r="Y360" s="9"/>
      <c r="Z360" s="8">
        <f>D360+F360+H360+J360+L360+P360+R360+T360+V360+X360+N360</f>
        <v>112032</v>
      </c>
      <c r="AA360" s="7">
        <f>E360+G360+I360+K360+M360+Q360+S360+U360+W360+Y360+O360</f>
        <v>117656</v>
      </c>
      <c r="AB360" s="10"/>
      <c r="AC360" s="9"/>
      <c r="AD360" s="10"/>
      <c r="AE360" s="9"/>
      <c r="AF360" s="10"/>
      <c r="AG360" s="9"/>
      <c r="AH360" s="10"/>
      <c r="AI360" s="9"/>
      <c r="AJ360" s="10"/>
      <c r="AK360" s="9"/>
      <c r="AL360" s="10"/>
      <c r="AM360" s="9"/>
      <c r="AN360" s="10"/>
      <c r="AO360" s="9"/>
      <c r="AP360" s="8">
        <f>Z360+AB360+AD360+AF360+AH360+AJ360+AL360+AN360</f>
        <v>112032</v>
      </c>
      <c r="AQ360" s="7">
        <f>AA360+AC360+AE360+AG360+AI360+AK360+AM360+AO360</f>
        <v>117656</v>
      </c>
      <c r="AR360" s="4" t="s">
        <v>151</v>
      </c>
    </row>
    <row r="361" spans="1:44" ht="27" x14ac:dyDescent="0.3">
      <c r="A361" s="12" t="s">
        <v>228</v>
      </c>
      <c r="B361" s="12" t="s">
        <v>230</v>
      </c>
      <c r="C361" s="11" t="s">
        <v>152</v>
      </c>
      <c r="D361" s="29">
        <v>4584</v>
      </c>
      <c r="E361" s="9">
        <v>3460</v>
      </c>
      <c r="F361" s="10"/>
      <c r="G361" s="9"/>
      <c r="H361" s="10"/>
      <c r="I361" s="9"/>
      <c r="J361" s="10"/>
      <c r="K361" s="9"/>
      <c r="L361" s="10"/>
      <c r="M361" s="9"/>
      <c r="N361" s="10"/>
      <c r="O361" s="9"/>
      <c r="P361" s="10"/>
      <c r="Q361" s="9"/>
      <c r="R361" s="10"/>
      <c r="S361" s="9"/>
      <c r="T361" s="10"/>
      <c r="U361" s="9"/>
      <c r="V361" s="10"/>
      <c r="W361" s="9"/>
      <c r="X361" s="10"/>
      <c r="Y361" s="9"/>
      <c r="Z361" s="8">
        <f>D361+F361+H361+J361+L361+P361+R361+T361+V361+X361+N361</f>
        <v>4584</v>
      </c>
      <c r="AA361" s="7">
        <f>E361+G361+I361+K361+M361+Q361+S361+U361+W361+Y361+O361</f>
        <v>3460</v>
      </c>
      <c r="AB361" s="10"/>
      <c r="AC361" s="9"/>
      <c r="AD361" s="10"/>
      <c r="AE361" s="9"/>
      <c r="AF361" s="10"/>
      <c r="AG361" s="9"/>
      <c r="AH361" s="10"/>
      <c r="AI361" s="9"/>
      <c r="AJ361" s="10"/>
      <c r="AK361" s="9"/>
      <c r="AL361" s="10"/>
      <c r="AM361" s="9"/>
      <c r="AN361" s="10"/>
      <c r="AO361" s="9"/>
      <c r="AP361" s="8">
        <f>Z361+AB361+AD361+AF361+AH361+AJ361+AL361+AN361</f>
        <v>4584</v>
      </c>
      <c r="AQ361" s="7">
        <f>AA361+AC361+AE361+AG361+AI361+AK361+AM361+AO361</f>
        <v>3460</v>
      </c>
      <c r="AR361" s="4" t="s">
        <v>151</v>
      </c>
    </row>
    <row r="362" spans="1:44" ht="27" x14ac:dyDescent="0.3">
      <c r="A362" s="12" t="s">
        <v>228</v>
      </c>
      <c r="B362" s="12" t="s">
        <v>229</v>
      </c>
      <c r="C362" s="11" t="s">
        <v>152</v>
      </c>
      <c r="D362" s="29">
        <v>1024</v>
      </c>
      <c r="E362" s="9">
        <v>1610</v>
      </c>
      <c r="F362" s="10"/>
      <c r="G362" s="9"/>
      <c r="H362" s="10"/>
      <c r="I362" s="9"/>
      <c r="J362" s="10"/>
      <c r="K362" s="9"/>
      <c r="L362" s="10"/>
      <c r="M362" s="9"/>
      <c r="N362" s="10"/>
      <c r="O362" s="9"/>
      <c r="P362" s="10"/>
      <c r="Q362" s="9"/>
      <c r="R362" s="10"/>
      <c r="S362" s="9"/>
      <c r="T362" s="10"/>
      <c r="U362" s="9"/>
      <c r="V362" s="10"/>
      <c r="W362" s="9"/>
      <c r="X362" s="10"/>
      <c r="Y362" s="9"/>
      <c r="Z362" s="8">
        <f>D362+F362+H362+J362+L362+P362+R362+T362+V362+X362+N362</f>
        <v>1024</v>
      </c>
      <c r="AA362" s="7">
        <f>E362+G362+I362+K362+M362+Q362+S362+U362+W362+Y362+O362</f>
        <v>1610</v>
      </c>
      <c r="AB362" s="10"/>
      <c r="AC362" s="9"/>
      <c r="AD362" s="10"/>
      <c r="AE362" s="9"/>
      <c r="AF362" s="10"/>
      <c r="AG362" s="9"/>
      <c r="AH362" s="10"/>
      <c r="AI362" s="9"/>
      <c r="AJ362" s="10"/>
      <c r="AK362" s="9"/>
      <c r="AL362" s="10"/>
      <c r="AM362" s="9"/>
      <c r="AN362" s="10"/>
      <c r="AO362" s="9"/>
      <c r="AP362" s="8">
        <f>Z362+AB362+AD362+AF362+AH362+AJ362+AL362+AN362</f>
        <v>1024</v>
      </c>
      <c r="AQ362" s="7">
        <f>AA362+AC362+AE362+AG362+AI362+AK362+AM362+AO362</f>
        <v>1610</v>
      </c>
      <c r="AR362" s="4" t="s">
        <v>151</v>
      </c>
    </row>
    <row r="363" spans="1:44" ht="27" x14ac:dyDescent="0.3">
      <c r="A363" s="12" t="s">
        <v>228</v>
      </c>
      <c r="B363" s="12" t="s">
        <v>189</v>
      </c>
      <c r="C363" s="11" t="s">
        <v>13</v>
      </c>
      <c r="D363" s="29">
        <v>41048</v>
      </c>
      <c r="E363" s="9">
        <v>54968</v>
      </c>
      <c r="F363" s="10"/>
      <c r="G363" s="9"/>
      <c r="H363" s="10"/>
      <c r="I363" s="9"/>
      <c r="J363" s="10"/>
      <c r="K363" s="9"/>
      <c r="L363" s="10"/>
      <c r="M363" s="9"/>
      <c r="N363" s="10"/>
      <c r="O363" s="9"/>
      <c r="P363" s="10"/>
      <c r="Q363" s="9"/>
      <c r="R363" s="10"/>
      <c r="S363" s="9"/>
      <c r="T363" s="10"/>
      <c r="U363" s="9"/>
      <c r="V363" s="10"/>
      <c r="W363" s="9"/>
      <c r="X363" s="10"/>
      <c r="Y363" s="9"/>
      <c r="Z363" s="8">
        <f>D363+F363+H363+J363+L363+P363+R363+T363+V363+X363+N363</f>
        <v>41048</v>
      </c>
      <c r="AA363" s="7">
        <f>E363+G363+I363+K363+M363+Q363+S363+U363+W363+Y363+O363</f>
        <v>54968</v>
      </c>
      <c r="AB363" s="10"/>
      <c r="AC363" s="9"/>
      <c r="AD363" s="10"/>
      <c r="AE363" s="9"/>
      <c r="AF363" s="10"/>
      <c r="AG363" s="9"/>
      <c r="AH363" s="10"/>
      <c r="AI363" s="9"/>
      <c r="AJ363" s="10"/>
      <c r="AK363" s="9"/>
      <c r="AL363" s="10"/>
      <c r="AM363" s="9"/>
      <c r="AN363" s="10"/>
      <c r="AO363" s="9"/>
      <c r="AP363" s="8">
        <f>Z363+AB363+AD363+AF363+AH363+AJ363+AL363+AN363</f>
        <v>41048</v>
      </c>
      <c r="AQ363" s="7">
        <f>AA363+AC363+AE363+AG363+AI363+AK363+AM363+AO363</f>
        <v>54968</v>
      </c>
      <c r="AR363" s="4" t="s">
        <v>151</v>
      </c>
    </row>
    <row r="364" spans="1:44" ht="28.8" x14ac:dyDescent="0.3">
      <c r="A364" s="12" t="s">
        <v>228</v>
      </c>
      <c r="B364" s="12" t="s">
        <v>50</v>
      </c>
      <c r="C364" s="11" t="s">
        <v>49</v>
      </c>
      <c r="D364" s="10"/>
      <c r="E364" s="9"/>
      <c r="F364" s="10"/>
      <c r="G364" s="9"/>
      <c r="H364" s="10"/>
      <c r="I364" s="9"/>
      <c r="J364" s="10"/>
      <c r="K364" s="9"/>
      <c r="L364" s="10"/>
      <c r="M364" s="9"/>
      <c r="N364" s="10"/>
      <c r="O364" s="9"/>
      <c r="P364" s="10"/>
      <c r="Q364" s="9"/>
      <c r="R364" s="10"/>
      <c r="S364" s="9"/>
      <c r="T364" s="10"/>
      <c r="U364" s="9"/>
      <c r="V364" s="10"/>
      <c r="W364" s="9"/>
      <c r="X364" s="10"/>
      <c r="Y364" s="9"/>
      <c r="Z364" s="8">
        <f>D364+F364+H364+J364+L364+P364+R364+T364+V364+X364+N364</f>
        <v>0</v>
      </c>
      <c r="AA364" s="7">
        <f>E364+G364+I364+K364+M364+Q364+S364+U364+W364+Y364+O364</f>
        <v>0</v>
      </c>
      <c r="AB364" s="10"/>
      <c r="AC364" s="9"/>
      <c r="AD364" s="10"/>
      <c r="AE364" s="9"/>
      <c r="AF364" s="10"/>
      <c r="AG364" s="9"/>
      <c r="AH364" s="10"/>
      <c r="AI364" s="9"/>
      <c r="AJ364" s="10"/>
      <c r="AK364" s="9"/>
      <c r="AL364" s="10">
        <v>18103</v>
      </c>
      <c r="AM364" s="9">
        <v>18103</v>
      </c>
      <c r="AN364" s="10"/>
      <c r="AO364" s="9"/>
      <c r="AP364" s="8">
        <f>Z364+AB364+AD364+AF364+AH364+AJ364+AL364+AN364</f>
        <v>18103</v>
      </c>
      <c r="AQ364" s="7">
        <f>AA364+AC364+AE364+AG364+AI364+AK364+AM364+AO364</f>
        <v>18103</v>
      </c>
      <c r="AR364" s="4" t="s">
        <v>48</v>
      </c>
    </row>
    <row r="365" spans="1:44" x14ac:dyDescent="0.3">
      <c r="A365" s="12" t="s">
        <v>228</v>
      </c>
      <c r="B365" s="12" t="s">
        <v>7</v>
      </c>
      <c r="C365" s="11"/>
      <c r="D365" s="10">
        <v>11343</v>
      </c>
      <c r="E365" s="9">
        <v>11491</v>
      </c>
      <c r="F365" s="10"/>
      <c r="G365" s="9"/>
      <c r="H365" s="10"/>
      <c r="I365" s="9"/>
      <c r="J365" s="10"/>
      <c r="K365" s="9"/>
      <c r="L365" s="10"/>
      <c r="M365" s="9"/>
      <c r="N365" s="10"/>
      <c r="O365" s="9"/>
      <c r="P365" s="10"/>
      <c r="Q365" s="9"/>
      <c r="R365" s="10"/>
      <c r="S365" s="9"/>
      <c r="T365" s="10"/>
      <c r="U365" s="9"/>
      <c r="V365" s="10"/>
      <c r="W365" s="9"/>
      <c r="X365" s="10"/>
      <c r="Y365" s="9"/>
      <c r="Z365" s="8">
        <f>D365+F365+H365+J365+L365+P365+R365+T365+V365+X365+N365</f>
        <v>11343</v>
      </c>
      <c r="AA365" s="7">
        <f>E365+G365+I365+K365+M365+Q365+S365+U365+W365+Y365+O365</f>
        <v>11491</v>
      </c>
      <c r="AB365" s="10"/>
      <c r="AC365" s="9"/>
      <c r="AD365" s="10"/>
      <c r="AE365" s="9"/>
      <c r="AF365" s="10"/>
      <c r="AG365" s="9"/>
      <c r="AH365" s="10"/>
      <c r="AI365" s="9"/>
      <c r="AJ365" s="10"/>
      <c r="AK365" s="9"/>
      <c r="AL365" s="10"/>
      <c r="AM365" s="9"/>
      <c r="AN365" s="10"/>
      <c r="AO365" s="9"/>
      <c r="AP365" s="8">
        <f>Z365+AB365+AD365+AF365+AH365+AJ365+AL365+AN365</f>
        <v>11343</v>
      </c>
      <c r="AQ365" s="7">
        <f>AA365+AC365+AE365+AG365+AI365+AK365+AM365+AO365</f>
        <v>11491</v>
      </c>
      <c r="AR365" s="4" t="s">
        <v>110</v>
      </c>
    </row>
    <row r="366" spans="1:44" x14ac:dyDescent="0.3">
      <c r="A366" s="12" t="s">
        <v>228</v>
      </c>
      <c r="B366" s="12" t="s">
        <v>4</v>
      </c>
      <c r="C366" s="11"/>
      <c r="D366" s="10">
        <v>9104</v>
      </c>
      <c r="E366" s="9">
        <v>9019</v>
      </c>
      <c r="F366" s="10"/>
      <c r="G366" s="9"/>
      <c r="H366" s="10"/>
      <c r="I366" s="9"/>
      <c r="J366" s="10"/>
      <c r="K366" s="9"/>
      <c r="L366" s="10"/>
      <c r="M366" s="9"/>
      <c r="N366" s="10"/>
      <c r="O366" s="9"/>
      <c r="P366" s="10"/>
      <c r="Q366" s="9"/>
      <c r="R366" s="10"/>
      <c r="S366" s="9"/>
      <c r="T366" s="10"/>
      <c r="U366" s="9"/>
      <c r="V366" s="10"/>
      <c r="W366" s="9"/>
      <c r="X366" s="10"/>
      <c r="Y366" s="9"/>
      <c r="Z366" s="8">
        <f>D366+F366+H366+J366+L366+P366+R366+T366+V366+X366+N366</f>
        <v>9104</v>
      </c>
      <c r="AA366" s="7">
        <f>E366+G366+I366+K366+M366+Q366+S366+U366+W366+Y366+O366</f>
        <v>9019</v>
      </c>
      <c r="AB366" s="10"/>
      <c r="AC366" s="9"/>
      <c r="AD366" s="10"/>
      <c r="AE366" s="9"/>
      <c r="AF366" s="10"/>
      <c r="AG366" s="9"/>
      <c r="AH366" s="10"/>
      <c r="AI366" s="9"/>
      <c r="AJ366" s="10"/>
      <c r="AK366" s="9"/>
      <c r="AL366" s="10"/>
      <c r="AM366" s="9"/>
      <c r="AN366" s="10"/>
      <c r="AO366" s="9"/>
      <c r="AP366" s="8">
        <f>Z366+AB366+AD366+AF366+AH366+AJ366+AL366+AN366</f>
        <v>9104</v>
      </c>
      <c r="AQ366" s="7">
        <f>AA366+AC366+AE366+AG366+AI366+AK366+AM366+AO366</f>
        <v>9019</v>
      </c>
      <c r="AR366" s="4" t="s">
        <v>110</v>
      </c>
    </row>
    <row r="367" spans="1:44" x14ac:dyDescent="0.3">
      <c r="A367" s="6" t="s">
        <v>227</v>
      </c>
      <c r="B367" s="6" t="s">
        <v>1</v>
      </c>
      <c r="C367" s="23"/>
      <c r="D367" s="22">
        <f>SUM(D338:D366)</f>
        <v>706336</v>
      </c>
      <c r="E367" s="26">
        <f>SUM(E338:E366)</f>
        <v>728509</v>
      </c>
      <c r="F367" s="22">
        <f>SUM(F338:F366)</f>
        <v>5023</v>
      </c>
      <c r="G367" s="22">
        <f>SUM(G338:G366)</f>
        <v>4900</v>
      </c>
      <c r="H367" s="22">
        <f>SUM(H338:H366)</f>
        <v>0</v>
      </c>
      <c r="I367" s="22">
        <f>SUM(I338:I366)</f>
        <v>0</v>
      </c>
      <c r="J367" s="22">
        <f>SUM(J338:J366)</f>
        <v>4943</v>
      </c>
      <c r="K367" s="22">
        <f>SUM(K338:K366)</f>
        <v>4995</v>
      </c>
      <c r="L367" s="22">
        <f>SUM(L338:L366)</f>
        <v>27607</v>
      </c>
      <c r="M367" s="22">
        <f>SUM(M338:M366)</f>
        <v>26776</v>
      </c>
      <c r="N367" s="22">
        <f>SUM(N338:N366)</f>
        <v>4814</v>
      </c>
      <c r="O367" s="22">
        <f>SUM(O338:O366)</f>
        <v>4980</v>
      </c>
      <c r="P367" s="22">
        <f>SUM(P338:P366)</f>
        <v>46728</v>
      </c>
      <c r="Q367" s="22">
        <f>SUM(Q338:Q366)</f>
        <v>46728</v>
      </c>
      <c r="R367" s="22">
        <f>SUM(R338:R366)</f>
        <v>29780</v>
      </c>
      <c r="S367" s="22">
        <f>SUM(S338:S366)</f>
        <v>28474</v>
      </c>
      <c r="T367" s="22">
        <f>SUM(T338:T366)</f>
        <v>26417</v>
      </c>
      <c r="U367" s="22">
        <f>SUM(U338:U366)</f>
        <v>26942</v>
      </c>
      <c r="V367" s="22">
        <f>SUM(V338:V366)</f>
        <v>17717</v>
      </c>
      <c r="W367" s="22">
        <f>SUM(W338:W366)</f>
        <v>17717</v>
      </c>
      <c r="X367" s="22">
        <f>SUM(X338:X366)</f>
        <v>0</v>
      </c>
      <c r="Y367" s="22">
        <f>SUM(Y338:Y366)</f>
        <v>0</v>
      </c>
      <c r="Z367" s="22">
        <f>SUM(Z338:Z366)</f>
        <v>869365</v>
      </c>
      <c r="AA367" s="22">
        <f>SUM(AA338:AA366)</f>
        <v>890021</v>
      </c>
      <c r="AB367" s="22">
        <f>SUM(AB338:AB366)</f>
        <v>64</v>
      </c>
      <c r="AC367" s="22">
        <f>SUM(AC338:AC366)</f>
        <v>79</v>
      </c>
      <c r="AD367" s="22">
        <f>SUM(AD338:AD366)</f>
        <v>75242</v>
      </c>
      <c r="AE367" s="22">
        <f>SUM(AE338:AE366)</f>
        <v>75694</v>
      </c>
      <c r="AF367" s="22">
        <f>SUM(AF338:AF366)</f>
        <v>35355</v>
      </c>
      <c r="AG367" s="22">
        <f>SUM(AG338:AG366)</f>
        <v>36394</v>
      </c>
      <c r="AH367" s="22">
        <f>SUM(AH338:AH366)</f>
        <v>3200</v>
      </c>
      <c r="AI367" s="22">
        <f>SUM(AI338:AI366)</f>
        <v>3145</v>
      </c>
      <c r="AJ367" s="22">
        <f>SUM(AJ338:AJ366)</f>
        <v>0</v>
      </c>
      <c r="AK367" s="22">
        <f>SUM(AK338:AK366)</f>
        <v>0</v>
      </c>
      <c r="AL367" s="22">
        <f>SUM(AL338:AL366)</f>
        <v>18103</v>
      </c>
      <c r="AM367" s="22">
        <f>SUM(AM338:AM366)</f>
        <v>18103</v>
      </c>
      <c r="AN367" s="22">
        <f>SUM(AN338:AN366)</f>
        <v>0</v>
      </c>
      <c r="AO367" s="22">
        <f>SUM(AO338:AO366)</f>
        <v>0</v>
      </c>
      <c r="AP367" s="22">
        <f>SUM(AP338:AP366)</f>
        <v>1001329</v>
      </c>
      <c r="AQ367" s="22">
        <f>SUM(AQ338:AQ366)</f>
        <v>1023436</v>
      </c>
      <c r="AR367" s="4"/>
    </row>
    <row r="368" spans="1:44" x14ac:dyDescent="0.3">
      <c r="A368" s="12" t="s">
        <v>211</v>
      </c>
      <c r="B368" s="12" t="s">
        <v>226</v>
      </c>
      <c r="C368" s="11" t="s">
        <v>24</v>
      </c>
      <c r="D368" s="10">
        <v>17005</v>
      </c>
      <c r="E368" s="9">
        <v>12740</v>
      </c>
      <c r="F368" s="10">
        <v>4440</v>
      </c>
      <c r="G368" s="9">
        <v>1000</v>
      </c>
      <c r="H368" s="10"/>
      <c r="I368" s="9"/>
      <c r="J368" s="10">
        <v>400</v>
      </c>
      <c r="K368" s="9">
        <v>400</v>
      </c>
      <c r="L368" s="10">
        <v>2450</v>
      </c>
      <c r="M368" s="9">
        <v>2000</v>
      </c>
      <c r="N368" s="10">
        <v>332</v>
      </c>
      <c r="O368" s="9">
        <v>150</v>
      </c>
      <c r="P368" s="10">
        <v>2300</v>
      </c>
      <c r="Q368" s="9">
        <v>2000</v>
      </c>
      <c r="R368" s="10">
        <v>6200</v>
      </c>
      <c r="S368" s="9">
        <v>5200</v>
      </c>
      <c r="T368" s="10"/>
      <c r="U368" s="9"/>
      <c r="V368" s="10"/>
      <c r="W368" s="9"/>
      <c r="X368" s="10"/>
      <c r="Y368" s="9"/>
      <c r="Z368" s="8">
        <f>D368+F368+H368+J368+L368+P368+R368+T368+V368+X368+N368</f>
        <v>33127</v>
      </c>
      <c r="AA368" s="7">
        <f>E368+G368+I368+K368+M368+Q368+S368+U368+W368+Y368+O368</f>
        <v>23490</v>
      </c>
      <c r="AB368" s="10">
        <v>60</v>
      </c>
      <c r="AC368" s="9">
        <v>60</v>
      </c>
      <c r="AD368" s="10">
        <v>11300</v>
      </c>
      <c r="AE368" s="9">
        <v>9300</v>
      </c>
      <c r="AF368" s="10">
        <v>14050</v>
      </c>
      <c r="AG368" s="9">
        <v>11000</v>
      </c>
      <c r="AH368" s="10"/>
      <c r="AI368" s="9"/>
      <c r="AJ368" s="10"/>
      <c r="AK368" s="9"/>
      <c r="AL368" s="10"/>
      <c r="AM368" s="9"/>
      <c r="AN368" s="10"/>
      <c r="AO368" s="9"/>
      <c r="AP368" s="8">
        <f>Z368+AB368+AD368+AF368+AH368+AJ368+AL368+AN368</f>
        <v>58537</v>
      </c>
      <c r="AQ368" s="7">
        <f>AA368+AC368+AE368+AG368+AI368+AK368+AM368+AO368</f>
        <v>43850</v>
      </c>
      <c r="AR368" s="4" t="s">
        <v>110</v>
      </c>
    </row>
    <row r="369" spans="1:44" x14ac:dyDescent="0.3">
      <c r="A369" s="12" t="s">
        <v>211</v>
      </c>
      <c r="B369" s="12" t="s">
        <v>104</v>
      </c>
      <c r="C369" s="11" t="s">
        <v>103</v>
      </c>
      <c r="D369" s="10"/>
      <c r="E369" s="9"/>
      <c r="F369" s="10"/>
      <c r="G369" s="9"/>
      <c r="H369" s="10"/>
      <c r="I369" s="9"/>
      <c r="J369" s="10"/>
      <c r="K369" s="9"/>
      <c r="L369" s="10"/>
      <c r="M369" s="9"/>
      <c r="N369" s="10"/>
      <c r="O369" s="9"/>
      <c r="P369" s="10"/>
      <c r="Q369" s="9"/>
      <c r="R369" s="10">
        <v>240</v>
      </c>
      <c r="S369" s="9">
        <v>240</v>
      </c>
      <c r="T369" s="10"/>
      <c r="U369" s="9"/>
      <c r="V369" s="10"/>
      <c r="W369" s="9"/>
      <c r="X369" s="10"/>
      <c r="Y369" s="9"/>
      <c r="Z369" s="8">
        <f>D369+F369+H369+J369+L369+P369+R369+T369+V369+X369+N369</f>
        <v>240</v>
      </c>
      <c r="AA369" s="7">
        <f>E369+G369+I369+K369+M369+Q369+S369+U369+W369+Y369+O369</f>
        <v>240</v>
      </c>
      <c r="AB369" s="10"/>
      <c r="AC369" s="9"/>
      <c r="AD369" s="10">
        <v>50</v>
      </c>
      <c r="AE369" s="9">
        <v>50</v>
      </c>
      <c r="AF369" s="10">
        <v>100</v>
      </c>
      <c r="AG369" s="9">
        <v>100</v>
      </c>
      <c r="AH369" s="10"/>
      <c r="AI369" s="9"/>
      <c r="AJ369" s="10"/>
      <c r="AK369" s="9"/>
      <c r="AL369" s="10"/>
      <c r="AM369" s="9"/>
      <c r="AN369" s="10"/>
      <c r="AO369" s="9"/>
      <c r="AP369" s="8">
        <f>Z369+AB369+AD369+AF369+AH369+AJ369+AL369+AN369</f>
        <v>390</v>
      </c>
      <c r="AQ369" s="7">
        <f>AA369+AC369+AE369+AG369+AI369+AK369+AM369+AO369</f>
        <v>390</v>
      </c>
      <c r="AR369" s="4" t="s">
        <v>110</v>
      </c>
    </row>
    <row r="370" spans="1:44" ht="27" x14ac:dyDescent="0.3">
      <c r="A370" s="12" t="s">
        <v>211</v>
      </c>
      <c r="B370" s="12" t="s">
        <v>225</v>
      </c>
      <c r="C370" s="11" t="s">
        <v>8</v>
      </c>
      <c r="D370" s="10">
        <v>98443</v>
      </c>
      <c r="E370" s="9">
        <v>112432</v>
      </c>
      <c r="F370" s="10">
        <v>110</v>
      </c>
      <c r="G370" s="9">
        <v>400</v>
      </c>
      <c r="H370" s="10"/>
      <c r="I370" s="9"/>
      <c r="J370" s="10">
        <v>500</v>
      </c>
      <c r="K370" s="9">
        <v>500</v>
      </c>
      <c r="L370" s="10">
        <v>2600</v>
      </c>
      <c r="M370" s="9">
        <v>3000</v>
      </c>
      <c r="N370" s="10">
        <v>928</v>
      </c>
      <c r="O370" s="9">
        <v>1100</v>
      </c>
      <c r="P370" s="10"/>
      <c r="Q370" s="9"/>
      <c r="R370" s="10">
        <v>3900</v>
      </c>
      <c r="S370" s="9">
        <v>6300</v>
      </c>
      <c r="T370" s="10"/>
      <c r="U370" s="9"/>
      <c r="V370" s="10"/>
      <c r="W370" s="9"/>
      <c r="X370" s="10"/>
      <c r="Y370" s="9"/>
      <c r="Z370" s="8">
        <f>D370+F370+H370+J370+L370+P370+R370+T370+V370+X370+N370</f>
        <v>106481</v>
      </c>
      <c r="AA370" s="7">
        <f>E370+G370+I370+K370+M370+Q370+S370+U370+W370+Y370+O370</f>
        <v>123732</v>
      </c>
      <c r="AB370" s="10"/>
      <c r="AC370" s="9"/>
      <c r="AD370" s="10">
        <v>13500</v>
      </c>
      <c r="AE370" s="9">
        <v>10500</v>
      </c>
      <c r="AF370" s="10">
        <v>14000</v>
      </c>
      <c r="AG370" s="9">
        <v>11000</v>
      </c>
      <c r="AH370" s="10"/>
      <c r="AI370" s="9"/>
      <c r="AJ370" s="10"/>
      <c r="AK370" s="9"/>
      <c r="AL370" s="10"/>
      <c r="AM370" s="9"/>
      <c r="AN370" s="10"/>
      <c r="AO370" s="9"/>
      <c r="AP370" s="8">
        <f>Z370+AB370+AD370+AF370+AH370+AJ370+AL370+AN370</f>
        <v>133981</v>
      </c>
      <c r="AQ370" s="7">
        <f>AA370+AC370+AE370+AG370+AI370+AK370+AM370+AO370</f>
        <v>145232</v>
      </c>
      <c r="AR370" s="4" t="s">
        <v>129</v>
      </c>
    </row>
    <row r="371" spans="1:44" x14ac:dyDescent="0.3">
      <c r="A371" s="12" t="s">
        <v>211</v>
      </c>
      <c r="B371" s="12" t="s">
        <v>224</v>
      </c>
      <c r="C371" s="28" t="s">
        <v>85</v>
      </c>
      <c r="D371" s="10"/>
      <c r="E371" s="9"/>
      <c r="F371" s="10"/>
      <c r="G371" s="9"/>
      <c r="H371" s="10"/>
      <c r="I371" s="9"/>
      <c r="J371" s="10">
        <v>110</v>
      </c>
      <c r="K371" s="9">
        <v>100</v>
      </c>
      <c r="L371" s="10">
        <v>1700</v>
      </c>
      <c r="M371" s="9">
        <v>1700</v>
      </c>
      <c r="N371" s="10">
        <v>31</v>
      </c>
      <c r="O371" s="9">
        <v>30</v>
      </c>
      <c r="P371" s="10">
        <v>2100</v>
      </c>
      <c r="Q371" s="9">
        <v>1900</v>
      </c>
      <c r="R371" s="10"/>
      <c r="S371" s="9"/>
      <c r="T371" s="10"/>
      <c r="U371" s="9"/>
      <c r="V371" s="10"/>
      <c r="W371" s="9"/>
      <c r="X371" s="10"/>
      <c r="Y371" s="9"/>
      <c r="Z371" s="8">
        <f>D371+F371+H371+J371+L371+P371+R371+T371+V371+X371+N371</f>
        <v>3941</v>
      </c>
      <c r="AA371" s="7">
        <f>E371+G371+I371+K371+M371+Q371+S371+U371+W371+Y371+O371</f>
        <v>3730</v>
      </c>
      <c r="AB371" s="10">
        <v>15</v>
      </c>
      <c r="AC371" s="9">
        <v>15</v>
      </c>
      <c r="AD371" s="10">
        <v>550</v>
      </c>
      <c r="AE371" s="9">
        <v>500</v>
      </c>
      <c r="AF371" s="10">
        <v>200</v>
      </c>
      <c r="AG371" s="9">
        <v>200</v>
      </c>
      <c r="AH371" s="10"/>
      <c r="AI371" s="9"/>
      <c r="AJ371" s="10"/>
      <c r="AK371" s="9"/>
      <c r="AL371" s="10"/>
      <c r="AM371" s="9"/>
      <c r="AN371" s="10"/>
      <c r="AO371" s="9"/>
      <c r="AP371" s="8">
        <f>Z371+AB371+AD371+AF371+AH371+AJ371+AL371+AN371</f>
        <v>4706</v>
      </c>
      <c r="AQ371" s="7">
        <f>AA371+AC371+AE371+AG371+AI371+AK371+AM371+AO371</f>
        <v>4445</v>
      </c>
      <c r="AR371" s="4" t="s">
        <v>93</v>
      </c>
    </row>
    <row r="372" spans="1:44" x14ac:dyDescent="0.3">
      <c r="A372" s="12" t="s">
        <v>211</v>
      </c>
      <c r="B372" s="12" t="s">
        <v>223</v>
      </c>
      <c r="C372" s="28" t="s">
        <v>85</v>
      </c>
      <c r="D372" s="10"/>
      <c r="E372" s="9"/>
      <c r="F372" s="10"/>
      <c r="G372" s="9"/>
      <c r="H372" s="10"/>
      <c r="I372" s="9"/>
      <c r="J372" s="10">
        <v>60</v>
      </c>
      <c r="K372" s="9">
        <v>60</v>
      </c>
      <c r="L372" s="10">
        <v>1450</v>
      </c>
      <c r="M372" s="9">
        <v>1100</v>
      </c>
      <c r="N372" s="10">
        <v>68</v>
      </c>
      <c r="O372" s="9">
        <v>70</v>
      </c>
      <c r="P372" s="10">
        <v>1800</v>
      </c>
      <c r="Q372" s="9">
        <v>1700</v>
      </c>
      <c r="R372" s="10"/>
      <c r="S372" s="9"/>
      <c r="T372" s="10"/>
      <c r="U372" s="9"/>
      <c r="V372" s="10"/>
      <c r="W372" s="9"/>
      <c r="X372" s="10"/>
      <c r="Y372" s="9"/>
      <c r="Z372" s="8">
        <f>D372+F372+H372+J372+L372+P372+R372+T372+V372+X372+N372</f>
        <v>3378</v>
      </c>
      <c r="AA372" s="7">
        <f>E372+G372+I372+K372+M372+Q372+S372+U372+W372+Y372+O372</f>
        <v>2930</v>
      </c>
      <c r="AB372" s="10"/>
      <c r="AC372" s="9"/>
      <c r="AD372" s="10">
        <v>400</v>
      </c>
      <c r="AE372" s="9">
        <v>400</v>
      </c>
      <c r="AF372" s="10">
        <v>500</v>
      </c>
      <c r="AG372" s="9">
        <v>500</v>
      </c>
      <c r="AH372" s="10"/>
      <c r="AI372" s="9"/>
      <c r="AJ372" s="10"/>
      <c r="AK372" s="9"/>
      <c r="AL372" s="10"/>
      <c r="AM372" s="9"/>
      <c r="AN372" s="10"/>
      <c r="AO372" s="9"/>
      <c r="AP372" s="8">
        <f>Z372+AB372+AD372+AF372+AH372+AJ372+AL372+AN372</f>
        <v>4278</v>
      </c>
      <c r="AQ372" s="7">
        <f>AA372+AC372+AE372+AG372+AI372+AK372+AM372+AO372</f>
        <v>3830</v>
      </c>
      <c r="AR372" s="4" t="s">
        <v>93</v>
      </c>
    </row>
    <row r="373" spans="1:44" ht="27" x14ac:dyDescent="0.3">
      <c r="A373" s="12" t="s">
        <v>211</v>
      </c>
      <c r="B373" s="12" t="s">
        <v>222</v>
      </c>
      <c r="C373" s="13" t="s">
        <v>99</v>
      </c>
      <c r="D373" s="10"/>
      <c r="E373" s="9"/>
      <c r="F373" s="10"/>
      <c r="G373" s="9"/>
      <c r="H373" s="10"/>
      <c r="I373" s="9"/>
      <c r="J373" s="10"/>
      <c r="K373" s="9"/>
      <c r="L373" s="10"/>
      <c r="M373" s="9"/>
      <c r="N373" s="10"/>
      <c r="O373" s="9"/>
      <c r="P373" s="10"/>
      <c r="Q373" s="9"/>
      <c r="R373" s="10"/>
      <c r="S373" s="9"/>
      <c r="T373" s="10"/>
      <c r="U373" s="9"/>
      <c r="V373" s="10"/>
      <c r="W373" s="9"/>
      <c r="X373" s="10"/>
      <c r="Y373" s="9"/>
      <c r="Z373" s="8">
        <f>D373+F373+H373+J373+L373+P373+R373+T373+V373+X373+N373</f>
        <v>0</v>
      </c>
      <c r="AA373" s="7">
        <f>E373+G373+I373+K373+M373+Q373+S373+U373+W373+Y373+O373</f>
        <v>0</v>
      </c>
      <c r="AB373" s="10"/>
      <c r="AC373" s="9"/>
      <c r="AD373" s="10">
        <v>1500</v>
      </c>
      <c r="AE373" s="9">
        <v>1400</v>
      </c>
      <c r="AF373" s="10">
        <v>2500</v>
      </c>
      <c r="AG373" s="9">
        <v>2200</v>
      </c>
      <c r="AH373" s="10"/>
      <c r="AI373" s="9"/>
      <c r="AJ373" s="10"/>
      <c r="AK373" s="9"/>
      <c r="AL373" s="10"/>
      <c r="AM373" s="9"/>
      <c r="AN373" s="10"/>
      <c r="AO373" s="9"/>
      <c r="AP373" s="8">
        <f>Z373+AB373+AD373+AF373+AH373+AJ373+AL373+AN373</f>
        <v>4000</v>
      </c>
      <c r="AQ373" s="7">
        <f>AA373+AC373+AE373+AG373+AI373+AK373+AM373+AO373</f>
        <v>3600</v>
      </c>
      <c r="AR373" s="4" t="s">
        <v>200</v>
      </c>
    </row>
    <row r="374" spans="1:44" ht="27" x14ac:dyDescent="0.3">
      <c r="A374" s="12" t="s">
        <v>211</v>
      </c>
      <c r="B374" s="12" t="s">
        <v>221</v>
      </c>
      <c r="C374" s="13" t="s">
        <v>99</v>
      </c>
      <c r="D374" s="10"/>
      <c r="E374" s="9"/>
      <c r="F374" s="10"/>
      <c r="G374" s="9"/>
      <c r="H374" s="10">
        <v>565</v>
      </c>
      <c r="I374" s="9">
        <v>565</v>
      </c>
      <c r="J374" s="10">
        <v>100</v>
      </c>
      <c r="K374" s="9">
        <v>100</v>
      </c>
      <c r="L374" s="10">
        <v>124</v>
      </c>
      <c r="M374" s="9">
        <v>120</v>
      </c>
      <c r="N374" s="10"/>
      <c r="O374" s="9"/>
      <c r="P374" s="10"/>
      <c r="Q374" s="9"/>
      <c r="R374" s="10"/>
      <c r="S374" s="9"/>
      <c r="T374" s="10"/>
      <c r="U374" s="9"/>
      <c r="V374" s="10"/>
      <c r="W374" s="9"/>
      <c r="X374" s="10"/>
      <c r="Y374" s="9"/>
      <c r="Z374" s="8">
        <f>D374+F374+H374+J374+L374+P374+R374+T374+V374+X374+N374</f>
        <v>789</v>
      </c>
      <c r="AA374" s="7">
        <f>E374+G374+I374+K374+M374+Q374+S374+U374+W374+Y374+O374</f>
        <v>785</v>
      </c>
      <c r="AB374" s="10"/>
      <c r="AC374" s="9"/>
      <c r="AD374" s="10">
        <v>1000</v>
      </c>
      <c r="AE374" s="9">
        <v>900</v>
      </c>
      <c r="AF374" s="10">
        <v>1500</v>
      </c>
      <c r="AG374" s="9">
        <v>1400</v>
      </c>
      <c r="AH374" s="10"/>
      <c r="AI374" s="9"/>
      <c r="AJ374" s="10"/>
      <c r="AK374" s="9"/>
      <c r="AL374" s="10"/>
      <c r="AM374" s="9"/>
      <c r="AN374" s="10"/>
      <c r="AO374" s="9"/>
      <c r="AP374" s="8">
        <f>Z374+AB374+AD374+AF374+AH374+AJ374+AL374+AN374</f>
        <v>3289</v>
      </c>
      <c r="AQ374" s="7">
        <f>AA374+AC374+AE374+AG374+AI374+AK374+AM374+AO374</f>
        <v>3085</v>
      </c>
      <c r="AR374" s="4" t="s">
        <v>200</v>
      </c>
    </row>
    <row r="375" spans="1:44" ht="27" x14ac:dyDescent="0.3">
      <c r="A375" s="12" t="s">
        <v>211</v>
      </c>
      <c r="B375" s="12" t="s">
        <v>220</v>
      </c>
      <c r="C375" s="11" t="s">
        <v>43</v>
      </c>
      <c r="D375" s="10">
        <v>1698</v>
      </c>
      <c r="E375" s="9">
        <v>1780</v>
      </c>
      <c r="F375" s="10">
        <v>0</v>
      </c>
      <c r="G375" s="9"/>
      <c r="H375" s="10"/>
      <c r="I375" s="9"/>
      <c r="J375" s="10"/>
      <c r="K375" s="9"/>
      <c r="L375" s="10"/>
      <c r="M375" s="9"/>
      <c r="N375" s="10"/>
      <c r="O375" s="9"/>
      <c r="P375" s="10"/>
      <c r="Q375" s="9"/>
      <c r="R375" s="10"/>
      <c r="S375" s="9"/>
      <c r="T375" s="10"/>
      <c r="U375" s="9"/>
      <c r="V375" s="10"/>
      <c r="W375" s="9"/>
      <c r="X375" s="10"/>
      <c r="Y375" s="9"/>
      <c r="Z375" s="8">
        <f>D375+F375+H375+J375+L375+P375+R375+T375+V375+X375+N375</f>
        <v>1698</v>
      </c>
      <c r="AA375" s="7">
        <f>E375+G375+I375+K375+M375+Q375+S375+U375+W375+Y375+O375</f>
        <v>1780</v>
      </c>
      <c r="AB375" s="10"/>
      <c r="AC375" s="9"/>
      <c r="AD375" s="10"/>
      <c r="AE375" s="9"/>
      <c r="AF375" s="10">
        <v>1600</v>
      </c>
      <c r="AG375" s="9">
        <v>1200</v>
      </c>
      <c r="AH375" s="10"/>
      <c r="AI375" s="9"/>
      <c r="AJ375" s="10"/>
      <c r="AK375" s="9"/>
      <c r="AL375" s="10"/>
      <c r="AM375" s="9"/>
      <c r="AN375" s="10"/>
      <c r="AO375" s="9"/>
      <c r="AP375" s="8">
        <f>Z375+AB375+AD375+AF375+AH375+AJ375+AL375+AN375</f>
        <v>3298</v>
      </c>
      <c r="AQ375" s="7">
        <f>AA375+AC375+AE375+AG375+AI375+AK375+AM375+AO375</f>
        <v>2980</v>
      </c>
      <c r="AR375" s="4" t="s">
        <v>42</v>
      </c>
    </row>
    <row r="376" spans="1:44" ht="27" x14ac:dyDescent="0.3">
      <c r="A376" s="12" t="s">
        <v>211</v>
      </c>
      <c r="B376" s="12" t="s">
        <v>219</v>
      </c>
      <c r="C376" s="11" t="s">
        <v>61</v>
      </c>
      <c r="D376" s="10">
        <v>8503</v>
      </c>
      <c r="E376" s="9">
        <v>8869</v>
      </c>
      <c r="F376" s="10">
        <v>230</v>
      </c>
      <c r="G376" s="9">
        <v>230</v>
      </c>
      <c r="H376" s="10"/>
      <c r="I376" s="9"/>
      <c r="J376" s="10">
        <v>105</v>
      </c>
      <c r="K376" s="9">
        <v>100</v>
      </c>
      <c r="L376" s="10">
        <v>1200</v>
      </c>
      <c r="M376" s="9">
        <v>1200</v>
      </c>
      <c r="N376" s="10"/>
      <c r="O376" s="9"/>
      <c r="P376" s="10">
        <v>3000</v>
      </c>
      <c r="Q376" s="9">
        <v>2700</v>
      </c>
      <c r="R376" s="10">
        <v>240</v>
      </c>
      <c r="S376" s="9">
        <v>240</v>
      </c>
      <c r="T376" s="10"/>
      <c r="U376" s="9"/>
      <c r="V376" s="10"/>
      <c r="W376" s="9"/>
      <c r="X376" s="10"/>
      <c r="Y376" s="9"/>
      <c r="Z376" s="8">
        <f>D376+F376+H376+J376+L376+P376+R376+T376+V376+X376+N376</f>
        <v>13278</v>
      </c>
      <c r="AA376" s="7">
        <f>E376+G376+I376+K376+M376+Q376+S376+U376+W376+Y376+O376</f>
        <v>13339</v>
      </c>
      <c r="AB376" s="10"/>
      <c r="AC376" s="9"/>
      <c r="AD376" s="10">
        <v>110</v>
      </c>
      <c r="AE376" s="9">
        <v>110</v>
      </c>
      <c r="AF376" s="10">
        <v>1600</v>
      </c>
      <c r="AG376" s="9">
        <v>1400</v>
      </c>
      <c r="AH376" s="10"/>
      <c r="AI376" s="9"/>
      <c r="AJ376" s="10"/>
      <c r="AK376" s="9"/>
      <c r="AL376" s="10"/>
      <c r="AM376" s="9"/>
      <c r="AN376" s="10"/>
      <c r="AO376" s="9"/>
      <c r="AP376" s="8">
        <f>Z376+AB376+AD376+AF376+AH376+AJ376+AL376+AN376</f>
        <v>14988</v>
      </c>
      <c r="AQ376" s="7">
        <f>AA376+AC376+AE376+AG376+AI376+AK376+AM376+AO376</f>
        <v>14849</v>
      </c>
      <c r="AR376" s="4" t="s">
        <v>12</v>
      </c>
    </row>
    <row r="377" spans="1:44" x14ac:dyDescent="0.3">
      <c r="A377" s="12" t="s">
        <v>211</v>
      </c>
      <c r="B377" s="12" t="s">
        <v>218</v>
      </c>
      <c r="C377" s="11" t="s">
        <v>85</v>
      </c>
      <c r="D377" s="10">
        <v>6924</v>
      </c>
      <c r="E377" s="9">
        <v>7519</v>
      </c>
      <c r="F377" s="10">
        <v>45</v>
      </c>
      <c r="G377" s="9">
        <v>45</v>
      </c>
      <c r="H377" s="10"/>
      <c r="I377" s="9"/>
      <c r="J377" s="10">
        <v>45</v>
      </c>
      <c r="K377" s="9">
        <v>45</v>
      </c>
      <c r="L377" s="10">
        <v>230</v>
      </c>
      <c r="M377" s="9">
        <v>200</v>
      </c>
      <c r="N377" s="10">
        <v>4</v>
      </c>
      <c r="O377" s="9">
        <v>30</v>
      </c>
      <c r="P377" s="10">
        <v>350</v>
      </c>
      <c r="Q377" s="9">
        <v>150</v>
      </c>
      <c r="R377" s="10">
        <v>50</v>
      </c>
      <c r="S377" s="9">
        <v>20</v>
      </c>
      <c r="T377" s="10"/>
      <c r="U377" s="9"/>
      <c r="V377" s="10"/>
      <c r="W377" s="9"/>
      <c r="X377" s="10"/>
      <c r="Y377" s="9"/>
      <c r="Z377" s="8">
        <f>D377+F377+H377+J377+L377+P377+R377+T377+V377+X377+N377</f>
        <v>7648</v>
      </c>
      <c r="AA377" s="7">
        <f>E377+G377+I377+K377+M377+Q377+S377+U377+W377+Y377+O377</f>
        <v>8009</v>
      </c>
      <c r="AB377" s="10">
        <v>20</v>
      </c>
      <c r="AC377" s="9">
        <v>20</v>
      </c>
      <c r="AD377" s="10">
        <v>1900</v>
      </c>
      <c r="AE377" s="9">
        <v>1800</v>
      </c>
      <c r="AF377" s="10">
        <v>2000</v>
      </c>
      <c r="AG377" s="9">
        <v>2000</v>
      </c>
      <c r="AH377" s="10">
        <v>1197</v>
      </c>
      <c r="AI377" s="9">
        <v>1151</v>
      </c>
      <c r="AJ377" s="10"/>
      <c r="AK377" s="9"/>
      <c r="AL377" s="10"/>
      <c r="AM377" s="9"/>
      <c r="AN377" s="10"/>
      <c r="AO377" s="9"/>
      <c r="AP377" s="8">
        <f>Z377+AB377+AD377+AF377+AH377+AJ377+AL377+AN377</f>
        <v>12765</v>
      </c>
      <c r="AQ377" s="7">
        <f>AA377+AC377+AE377+AG377+AI377+AK377+AM377+AO377</f>
        <v>12980</v>
      </c>
      <c r="AR377" s="4" t="s">
        <v>93</v>
      </c>
    </row>
    <row r="378" spans="1:44" x14ac:dyDescent="0.3">
      <c r="A378" s="12" t="s">
        <v>211</v>
      </c>
      <c r="B378" s="12" t="s">
        <v>217</v>
      </c>
      <c r="C378" s="11" t="s">
        <v>85</v>
      </c>
      <c r="D378" s="10">
        <v>7728</v>
      </c>
      <c r="E378" s="9">
        <v>8379</v>
      </c>
      <c r="F378" s="10">
        <v>10</v>
      </c>
      <c r="G378" s="9">
        <v>10</v>
      </c>
      <c r="H378" s="10"/>
      <c r="I378" s="9"/>
      <c r="J378" s="10">
        <v>40</v>
      </c>
      <c r="K378" s="9">
        <v>40</v>
      </c>
      <c r="L378" s="10">
        <v>190</v>
      </c>
      <c r="M378" s="9">
        <v>150</v>
      </c>
      <c r="N378" s="10"/>
      <c r="O378" s="9">
        <v>30</v>
      </c>
      <c r="P378" s="10">
        <v>250</v>
      </c>
      <c r="Q378" s="9">
        <v>250</v>
      </c>
      <c r="R378" s="10">
        <v>20</v>
      </c>
      <c r="S378" s="9">
        <v>20</v>
      </c>
      <c r="T378" s="10"/>
      <c r="U378" s="9"/>
      <c r="V378" s="10"/>
      <c r="W378" s="9"/>
      <c r="X378" s="10"/>
      <c r="Y378" s="9"/>
      <c r="Z378" s="8">
        <f>D378+F378+H378+J378+L378+P378+R378+T378+V378+X378+N378</f>
        <v>8238</v>
      </c>
      <c r="AA378" s="7">
        <f>E378+G378+I378+K378+M378+Q378+S378+U378+W378+Y378+O378</f>
        <v>8879</v>
      </c>
      <c r="AB378" s="10"/>
      <c r="AC378" s="9"/>
      <c r="AD378" s="10">
        <v>430</v>
      </c>
      <c r="AE378" s="9">
        <v>390</v>
      </c>
      <c r="AF378" s="10">
        <v>1200</v>
      </c>
      <c r="AG378" s="9">
        <v>1200</v>
      </c>
      <c r="AH378" s="10">
        <v>1500</v>
      </c>
      <c r="AI378" s="9">
        <v>1450</v>
      </c>
      <c r="AJ378" s="10"/>
      <c r="AK378" s="9"/>
      <c r="AL378" s="10"/>
      <c r="AM378" s="9"/>
      <c r="AN378" s="10"/>
      <c r="AO378" s="9"/>
      <c r="AP378" s="8">
        <f>Z378+AB378+AD378+AF378+AH378+AJ378+AL378+AN378</f>
        <v>11368</v>
      </c>
      <c r="AQ378" s="7">
        <f>AA378+AC378+AE378+AG378+AI378+AK378+AM378+AO378</f>
        <v>11919</v>
      </c>
      <c r="AR378" s="4" t="s">
        <v>93</v>
      </c>
    </row>
    <row r="379" spans="1:44" ht="27" x14ac:dyDescent="0.3">
      <c r="A379" s="12" t="s">
        <v>211</v>
      </c>
      <c r="B379" s="12" t="s">
        <v>216</v>
      </c>
      <c r="C379" s="11" t="s">
        <v>85</v>
      </c>
      <c r="D379" s="10">
        <v>36780</v>
      </c>
      <c r="E379" s="9">
        <v>37062</v>
      </c>
      <c r="F379" s="10">
        <v>340</v>
      </c>
      <c r="G379" s="9">
        <v>600</v>
      </c>
      <c r="H379" s="10"/>
      <c r="I379" s="9"/>
      <c r="J379" s="10">
        <v>650</v>
      </c>
      <c r="K379" s="9">
        <v>650</v>
      </c>
      <c r="L379" s="10">
        <v>2800</v>
      </c>
      <c r="M379" s="9">
        <v>2800</v>
      </c>
      <c r="N379" s="10">
        <v>280</v>
      </c>
      <c r="O379" s="9">
        <v>280</v>
      </c>
      <c r="P379" s="10">
        <v>6500</v>
      </c>
      <c r="Q379" s="9">
        <v>6100</v>
      </c>
      <c r="R379" s="10">
        <v>2000</v>
      </c>
      <c r="S379" s="9">
        <v>2000</v>
      </c>
      <c r="T379" s="10"/>
      <c r="U379" s="9"/>
      <c r="V379" s="10"/>
      <c r="W379" s="9"/>
      <c r="X379" s="10"/>
      <c r="Y379" s="9"/>
      <c r="Z379" s="8">
        <f>D379+F379+H379+J379+L379+P379+R379+T379+V379+X379+N379</f>
        <v>49350</v>
      </c>
      <c r="AA379" s="7">
        <f>E379+G379+I379+K379+M379+Q379+S379+U379+W379+Y379+O379</f>
        <v>49492</v>
      </c>
      <c r="AB379" s="10">
        <v>70</v>
      </c>
      <c r="AC379" s="9">
        <v>70</v>
      </c>
      <c r="AD379" s="10">
        <v>10410</v>
      </c>
      <c r="AE379" s="9">
        <v>8800</v>
      </c>
      <c r="AF379" s="10">
        <v>4000</v>
      </c>
      <c r="AG379" s="9">
        <v>3000</v>
      </c>
      <c r="AH379" s="10"/>
      <c r="AI379" s="9"/>
      <c r="AJ379" s="10"/>
      <c r="AK379" s="9"/>
      <c r="AL379" s="10"/>
      <c r="AM379" s="9"/>
      <c r="AN379" s="10"/>
      <c r="AO379" s="9"/>
      <c r="AP379" s="8">
        <f>Z379+AB379+AD379+AF379+AH379+AJ379+AL379+AN379</f>
        <v>63830</v>
      </c>
      <c r="AQ379" s="7">
        <f>AA379+AC379+AE379+AG379+AI379+AK379+AM379+AO379</f>
        <v>61362</v>
      </c>
      <c r="AR379" s="4" t="s">
        <v>93</v>
      </c>
    </row>
    <row r="380" spans="1:44" x14ac:dyDescent="0.3">
      <c r="A380" s="12" t="s">
        <v>211</v>
      </c>
      <c r="B380" s="12" t="s">
        <v>215</v>
      </c>
      <c r="C380" s="11" t="s">
        <v>85</v>
      </c>
      <c r="D380" s="10"/>
      <c r="E380" s="9"/>
      <c r="F380" s="10"/>
      <c r="G380" s="9"/>
      <c r="H380" s="10"/>
      <c r="I380" s="9"/>
      <c r="J380" s="10"/>
      <c r="K380" s="9"/>
      <c r="L380" s="10"/>
      <c r="M380" s="9"/>
      <c r="N380" s="10"/>
      <c r="O380" s="9"/>
      <c r="P380" s="10"/>
      <c r="Q380" s="9"/>
      <c r="R380" s="10"/>
      <c r="S380" s="9"/>
      <c r="T380" s="10"/>
      <c r="U380" s="9"/>
      <c r="V380" s="10"/>
      <c r="W380" s="9"/>
      <c r="X380" s="10"/>
      <c r="Y380" s="9"/>
      <c r="Z380" s="8">
        <f>D380+F380+H380+J380+L380+P380+R380+T380+V380+X380+N380</f>
        <v>0</v>
      </c>
      <c r="AA380" s="7">
        <f>E380+G380+I380+K380+M380+Q380+S380+U380+W380+Y380+O380</f>
        <v>0</v>
      </c>
      <c r="AB380" s="10"/>
      <c r="AC380" s="9"/>
      <c r="AD380" s="10">
        <v>5070</v>
      </c>
      <c r="AE380" s="9">
        <v>4000</v>
      </c>
      <c r="AF380" s="10"/>
      <c r="AG380" s="9"/>
      <c r="AH380" s="10"/>
      <c r="AI380" s="9"/>
      <c r="AJ380" s="10"/>
      <c r="AK380" s="9"/>
      <c r="AL380" s="10"/>
      <c r="AM380" s="9"/>
      <c r="AN380" s="10"/>
      <c r="AO380" s="9"/>
      <c r="AP380" s="8">
        <f>Z380+AB380+AD380+AF380+AH380+AJ380+AL380+AN380</f>
        <v>5070</v>
      </c>
      <c r="AQ380" s="7">
        <f>AA380+AC380+AE380+AG380+AI380+AK380+AM380+AO380</f>
        <v>4000</v>
      </c>
      <c r="AR380" s="4" t="s">
        <v>93</v>
      </c>
    </row>
    <row r="381" spans="1:44" x14ac:dyDescent="0.3">
      <c r="A381" s="12" t="s">
        <v>211</v>
      </c>
      <c r="B381" s="12" t="s">
        <v>125</v>
      </c>
      <c r="C381" s="11" t="s">
        <v>75</v>
      </c>
      <c r="D381" s="10"/>
      <c r="E381" s="9"/>
      <c r="F381" s="10"/>
      <c r="G381" s="9"/>
      <c r="H381" s="10"/>
      <c r="I381" s="9"/>
      <c r="J381" s="10"/>
      <c r="K381" s="9"/>
      <c r="L381" s="10"/>
      <c r="M381" s="9"/>
      <c r="N381" s="10"/>
      <c r="O381" s="9"/>
      <c r="P381" s="10"/>
      <c r="Q381" s="9"/>
      <c r="R381" s="10">
        <v>6200</v>
      </c>
      <c r="S381" s="9">
        <v>5000</v>
      </c>
      <c r="T381" s="10"/>
      <c r="U381" s="9"/>
      <c r="V381" s="10">
        <v>10000</v>
      </c>
      <c r="W381" s="9">
        <v>10000</v>
      </c>
      <c r="X381" s="10"/>
      <c r="Y381" s="9"/>
      <c r="Z381" s="8">
        <f>D381+F381+H381+J381+L381+P381+R381+T381+V381+X381+N381</f>
        <v>16200</v>
      </c>
      <c r="AA381" s="7">
        <f>E381+G381+I381+K381+M381+Q381+S381+U381+W381+Y381+O381</f>
        <v>15000</v>
      </c>
      <c r="AB381" s="10"/>
      <c r="AC381" s="9"/>
      <c r="AD381" s="10"/>
      <c r="AE381" s="9"/>
      <c r="AF381" s="10"/>
      <c r="AG381" s="9"/>
      <c r="AH381" s="10"/>
      <c r="AI381" s="9"/>
      <c r="AJ381" s="10"/>
      <c r="AK381" s="9"/>
      <c r="AL381" s="10"/>
      <c r="AM381" s="9"/>
      <c r="AN381" s="10"/>
      <c r="AO381" s="9"/>
      <c r="AP381" s="8">
        <f>Z381+AB381+AD381+AF381+AH381+AJ381+AL381+AN381</f>
        <v>16200</v>
      </c>
      <c r="AQ381" s="7">
        <f>AA381+AC381+AE381+AG381+AI381+AK381+AM381+AO381</f>
        <v>15000</v>
      </c>
      <c r="AR381" s="4" t="s">
        <v>93</v>
      </c>
    </row>
    <row r="382" spans="1:44" ht="28.8" x14ac:dyDescent="0.3">
      <c r="A382" s="12" t="s">
        <v>211</v>
      </c>
      <c r="B382" s="12" t="s">
        <v>214</v>
      </c>
      <c r="C382" s="11" t="s">
        <v>51</v>
      </c>
      <c r="D382" s="10"/>
      <c r="E382" s="9"/>
      <c r="F382" s="10">
        <v>50</v>
      </c>
      <c r="G382" s="9">
        <v>50</v>
      </c>
      <c r="H382" s="10"/>
      <c r="I382" s="9"/>
      <c r="J382" s="10"/>
      <c r="K382" s="9"/>
      <c r="L382" s="10"/>
      <c r="M382" s="9"/>
      <c r="N382" s="10"/>
      <c r="O382" s="9"/>
      <c r="P382" s="10"/>
      <c r="Q382" s="9"/>
      <c r="R382" s="10">
        <v>1330</v>
      </c>
      <c r="S382" s="9">
        <v>1000</v>
      </c>
      <c r="T382" s="10"/>
      <c r="U382" s="9"/>
      <c r="V382" s="10"/>
      <c r="W382" s="9"/>
      <c r="X382" s="10"/>
      <c r="Y382" s="9"/>
      <c r="Z382" s="8">
        <f>D382+F382+H382+J382+L382+P382+R382+T382+V382+X382+N382</f>
        <v>1380</v>
      </c>
      <c r="AA382" s="7">
        <f>E382+G382+I382+K382+M382+Q382+S382+U382+W382+Y382+O382</f>
        <v>1050</v>
      </c>
      <c r="AB382" s="10"/>
      <c r="AC382" s="9"/>
      <c r="AD382" s="10">
        <v>500</v>
      </c>
      <c r="AE382" s="9">
        <v>500</v>
      </c>
      <c r="AF382" s="10">
        <v>300</v>
      </c>
      <c r="AG382" s="9">
        <v>300</v>
      </c>
      <c r="AH382" s="10"/>
      <c r="AI382" s="9"/>
      <c r="AJ382" s="10"/>
      <c r="AK382" s="9"/>
      <c r="AL382" s="10"/>
      <c r="AM382" s="9"/>
      <c r="AN382" s="10"/>
      <c r="AO382" s="9"/>
      <c r="AP382" s="8">
        <f>Z382+AB382+AD382+AF382+AH382+AJ382+AL382+AN382</f>
        <v>2180</v>
      </c>
      <c r="AQ382" s="7">
        <f>AA382+AC382+AE382+AG382+AI382+AK382+AM382+AO382</f>
        <v>1850</v>
      </c>
      <c r="AR382" s="4" t="s">
        <v>48</v>
      </c>
    </row>
    <row r="383" spans="1:44" ht="28.8" x14ac:dyDescent="0.3">
      <c r="A383" s="12" t="s">
        <v>211</v>
      </c>
      <c r="B383" s="12" t="s">
        <v>50</v>
      </c>
      <c r="C383" s="11" t="s">
        <v>49</v>
      </c>
      <c r="D383" s="10"/>
      <c r="E383" s="9"/>
      <c r="F383" s="10"/>
      <c r="G383" s="9"/>
      <c r="H383" s="10"/>
      <c r="I383" s="9"/>
      <c r="J383" s="10"/>
      <c r="K383" s="9"/>
      <c r="L383" s="10"/>
      <c r="M383" s="9"/>
      <c r="N383" s="10"/>
      <c r="O383" s="9"/>
      <c r="P383" s="10"/>
      <c r="Q383" s="9"/>
      <c r="R383" s="10"/>
      <c r="S383" s="9"/>
      <c r="T383" s="10"/>
      <c r="U383" s="9"/>
      <c r="V383" s="10"/>
      <c r="W383" s="9"/>
      <c r="X383" s="10"/>
      <c r="Y383" s="9"/>
      <c r="Z383" s="8">
        <f>D383+F383+H383+J383+L383+P383+R383+T383+V383+X383+N383</f>
        <v>0</v>
      </c>
      <c r="AA383" s="7">
        <f>E383+G383+I383+K383+M383+Q383+S383+U383+W383+Y383+O383</f>
        <v>0</v>
      </c>
      <c r="AB383" s="10"/>
      <c r="AC383" s="9"/>
      <c r="AD383" s="10"/>
      <c r="AE383" s="9"/>
      <c r="AF383" s="10"/>
      <c r="AG383" s="9"/>
      <c r="AH383" s="10"/>
      <c r="AI383" s="9"/>
      <c r="AJ383" s="10"/>
      <c r="AK383" s="9"/>
      <c r="AL383" s="10">
        <v>14436</v>
      </c>
      <c r="AM383" s="9">
        <v>14430</v>
      </c>
      <c r="AN383" s="10"/>
      <c r="AO383" s="9"/>
      <c r="AP383" s="8">
        <f>Z383+AB383+AD383+AF383+AH383+AJ383+AL383+AN383</f>
        <v>14436</v>
      </c>
      <c r="AQ383" s="7">
        <f>AA383+AC383+AE383+AG383+AI383+AK383+AM383+AO383</f>
        <v>14430</v>
      </c>
      <c r="AR383" s="4" t="s">
        <v>48</v>
      </c>
    </row>
    <row r="384" spans="1:44" x14ac:dyDescent="0.3">
      <c r="A384" s="12" t="s">
        <v>211</v>
      </c>
      <c r="B384" s="12" t="s">
        <v>213</v>
      </c>
      <c r="C384" s="11" t="s">
        <v>85</v>
      </c>
      <c r="D384" s="10"/>
      <c r="E384" s="9"/>
      <c r="F384" s="10"/>
      <c r="G384" s="9"/>
      <c r="H384" s="10"/>
      <c r="I384" s="9"/>
      <c r="J384" s="10"/>
      <c r="K384" s="9"/>
      <c r="L384" s="10"/>
      <c r="M384" s="9"/>
      <c r="N384" s="10"/>
      <c r="O384" s="9"/>
      <c r="P384" s="10"/>
      <c r="Q384" s="9"/>
      <c r="R384" s="10"/>
      <c r="S384" s="9"/>
      <c r="T384" s="10"/>
      <c r="U384" s="9"/>
      <c r="V384" s="10"/>
      <c r="W384" s="9"/>
      <c r="X384" s="10"/>
      <c r="Y384" s="9"/>
      <c r="Z384" s="8">
        <f>D384+F384+H384+J384+L384+P384+R384+T384+V384+X384+N384</f>
        <v>0</v>
      </c>
      <c r="AA384" s="7">
        <f>E384+G384+I384+K384+M384+Q384+S384+U384+W384+Y384+O384</f>
        <v>0</v>
      </c>
      <c r="AB384" s="10"/>
      <c r="AC384" s="9"/>
      <c r="AD384" s="10">
        <v>2300</v>
      </c>
      <c r="AE384" s="9">
        <v>2500</v>
      </c>
      <c r="AF384" s="10"/>
      <c r="AG384" s="9"/>
      <c r="AH384" s="10"/>
      <c r="AI384" s="9"/>
      <c r="AJ384" s="10"/>
      <c r="AK384" s="9"/>
      <c r="AL384" s="10"/>
      <c r="AM384" s="9"/>
      <c r="AN384" s="10"/>
      <c r="AO384" s="9"/>
      <c r="AP384" s="8">
        <f>Z384+AB384+AD384+AF384+AH384+AJ384+AL384+AN384</f>
        <v>2300</v>
      </c>
      <c r="AQ384" s="7">
        <f>AA384+AC384+AE384+AG384+AI384+AK384+AM384+AO384</f>
        <v>2500</v>
      </c>
      <c r="AR384" s="4" t="s">
        <v>110</v>
      </c>
    </row>
    <row r="385" spans="1:44" x14ac:dyDescent="0.3">
      <c r="A385" s="12" t="s">
        <v>211</v>
      </c>
      <c r="B385" s="12" t="s">
        <v>212</v>
      </c>
      <c r="C385" s="11" t="s">
        <v>8</v>
      </c>
      <c r="D385" s="10"/>
      <c r="E385" s="9"/>
      <c r="F385" s="10"/>
      <c r="G385" s="9"/>
      <c r="H385" s="10"/>
      <c r="I385" s="9"/>
      <c r="J385" s="10"/>
      <c r="K385" s="9"/>
      <c r="L385" s="10"/>
      <c r="M385" s="9"/>
      <c r="N385" s="10"/>
      <c r="O385" s="9"/>
      <c r="P385" s="10"/>
      <c r="Q385" s="9"/>
      <c r="R385" s="10"/>
      <c r="S385" s="9"/>
      <c r="T385" s="10"/>
      <c r="U385" s="9"/>
      <c r="V385" s="10"/>
      <c r="W385" s="9"/>
      <c r="X385" s="10"/>
      <c r="Y385" s="9"/>
      <c r="Z385" s="8">
        <f>D385+F385+H385+J385+L385+P385+R385+T385+V385+X385+N385</f>
        <v>0</v>
      </c>
      <c r="AA385" s="7">
        <f>E385+G385+I385+K385+M385+Q385+S385+U385+W385+Y385+O385</f>
        <v>0</v>
      </c>
      <c r="AB385" s="10"/>
      <c r="AC385" s="9"/>
      <c r="AD385" s="10">
        <v>300</v>
      </c>
      <c r="AE385" s="9"/>
      <c r="AF385" s="10"/>
      <c r="AG385" s="9"/>
      <c r="AH385" s="10"/>
      <c r="AI385" s="9"/>
      <c r="AJ385" s="10"/>
      <c r="AK385" s="9"/>
      <c r="AL385" s="10"/>
      <c r="AM385" s="9"/>
      <c r="AN385" s="10"/>
      <c r="AO385" s="9"/>
      <c r="AP385" s="8">
        <f>Z385+AB385+AD385+AF385+AH385+AJ385+AL385+AN385</f>
        <v>300</v>
      </c>
      <c r="AQ385" s="7">
        <f>AA385+AC385+AE385+AG385+AI385+AK385+AM385+AO385</f>
        <v>0</v>
      </c>
      <c r="AR385" s="4" t="s">
        <v>200</v>
      </c>
    </row>
    <row r="386" spans="1:44" ht="27" x14ac:dyDescent="0.3">
      <c r="A386" s="12" t="s">
        <v>211</v>
      </c>
      <c r="B386" s="12" t="s">
        <v>133</v>
      </c>
      <c r="C386" s="11" t="s">
        <v>8</v>
      </c>
      <c r="D386" s="10"/>
      <c r="E386" s="9"/>
      <c r="F386" s="10">
        <v>200</v>
      </c>
      <c r="G386" s="9">
        <v>200</v>
      </c>
      <c r="H386" s="10"/>
      <c r="I386" s="9"/>
      <c r="J386" s="10"/>
      <c r="K386" s="9"/>
      <c r="L386" s="10">
        <v>1850</v>
      </c>
      <c r="M386" s="9"/>
      <c r="N386" s="10"/>
      <c r="O386" s="9"/>
      <c r="P386" s="10"/>
      <c r="Q386" s="9"/>
      <c r="R386" s="10"/>
      <c r="S386" s="9"/>
      <c r="T386" s="10"/>
      <c r="U386" s="9"/>
      <c r="V386" s="10"/>
      <c r="W386" s="9"/>
      <c r="X386" s="10"/>
      <c r="Y386" s="9"/>
      <c r="Z386" s="8">
        <f>D386+F386+H386+J386+L386+P386+R386+T386+V386+X386+N386</f>
        <v>2050</v>
      </c>
      <c r="AA386" s="7">
        <f>E386+G386+I386+K386+M386+Q386+S386+U386+W386+Y386+O386</f>
        <v>200</v>
      </c>
      <c r="AB386" s="10"/>
      <c r="AC386" s="9"/>
      <c r="AD386" s="10">
        <v>15366</v>
      </c>
      <c r="AE386" s="9">
        <f>21545-AG386-G386</f>
        <v>14800</v>
      </c>
      <c r="AF386" s="10">
        <v>3500</v>
      </c>
      <c r="AG386" s="9">
        <v>6545</v>
      </c>
      <c r="AH386" s="10"/>
      <c r="AI386" s="9"/>
      <c r="AJ386" s="10"/>
      <c r="AK386" s="9"/>
      <c r="AL386" s="10"/>
      <c r="AM386" s="9"/>
      <c r="AN386" s="10"/>
      <c r="AO386" s="9"/>
      <c r="AP386" s="8">
        <f>Z386+AB386+AD386+AF386+AH386+AJ386+AL386+AN386</f>
        <v>20916</v>
      </c>
      <c r="AQ386" s="7">
        <f>AA386+AC386+AE386+AG386+AI386+AK386+AM386+AO386</f>
        <v>21545</v>
      </c>
      <c r="AR386" s="4" t="s">
        <v>205</v>
      </c>
    </row>
    <row r="387" spans="1:44" x14ac:dyDescent="0.3">
      <c r="A387" s="12" t="s">
        <v>211</v>
      </c>
      <c r="B387" s="12" t="s">
        <v>132</v>
      </c>
      <c r="C387" s="11" t="s">
        <v>8</v>
      </c>
      <c r="D387" s="10"/>
      <c r="E387" s="9"/>
      <c r="F387" s="10"/>
      <c r="G387" s="9"/>
      <c r="H387" s="10"/>
      <c r="I387" s="9"/>
      <c r="J387" s="10"/>
      <c r="K387" s="9"/>
      <c r="L387" s="10"/>
      <c r="M387" s="9"/>
      <c r="N387" s="10"/>
      <c r="O387" s="9"/>
      <c r="P387" s="10"/>
      <c r="Q387" s="9"/>
      <c r="R387" s="10"/>
      <c r="S387" s="9"/>
      <c r="T387" s="10"/>
      <c r="U387" s="9"/>
      <c r="V387" s="10"/>
      <c r="W387" s="9"/>
      <c r="X387" s="10"/>
      <c r="Y387" s="9"/>
      <c r="Z387" s="8">
        <f>D387+F387+H387+J387+L387+P387+R387+T387+V387+X387+N387</f>
        <v>0</v>
      </c>
      <c r="AA387" s="7">
        <f>E387+G387+I387+K387+M387+Q387+S387+U387+W387+Y387+O387</f>
        <v>0</v>
      </c>
      <c r="AB387" s="10"/>
      <c r="AC387" s="9"/>
      <c r="AD387" s="10">
        <v>33481</v>
      </c>
      <c r="AE387" s="9">
        <f>33198-AG387</f>
        <v>20000</v>
      </c>
      <c r="AF387" s="10"/>
      <c r="AG387" s="9">
        <v>13198</v>
      </c>
      <c r="AH387" s="10"/>
      <c r="AI387" s="9"/>
      <c r="AJ387" s="10"/>
      <c r="AK387" s="9"/>
      <c r="AL387" s="10"/>
      <c r="AM387" s="9"/>
      <c r="AN387" s="10"/>
      <c r="AO387" s="9"/>
      <c r="AP387" s="8">
        <f>Z387+AB387+AD387+AF387+AH387+AJ387+AL387+AN387</f>
        <v>33481</v>
      </c>
      <c r="AQ387" s="7">
        <f>AA387+AC387+AE387+AG387+AI387+AK387+AM387+AO387</f>
        <v>33198</v>
      </c>
      <c r="AR387" s="4" t="s">
        <v>205</v>
      </c>
    </row>
    <row r="388" spans="1:44" x14ac:dyDescent="0.3">
      <c r="A388" s="12" t="s">
        <v>211</v>
      </c>
      <c r="B388" s="12" t="s">
        <v>7</v>
      </c>
      <c r="C388" s="11"/>
      <c r="D388" s="10">
        <v>3458</v>
      </c>
      <c r="E388" s="9">
        <v>3776</v>
      </c>
      <c r="F388" s="10"/>
      <c r="G388" s="9"/>
      <c r="H388" s="10"/>
      <c r="I388" s="9"/>
      <c r="J388" s="10"/>
      <c r="K388" s="9"/>
      <c r="L388" s="10"/>
      <c r="M388" s="9"/>
      <c r="N388" s="10"/>
      <c r="O388" s="9"/>
      <c r="P388" s="10"/>
      <c r="Q388" s="9"/>
      <c r="R388" s="10"/>
      <c r="S388" s="9"/>
      <c r="T388" s="10"/>
      <c r="U388" s="9"/>
      <c r="V388" s="10"/>
      <c r="W388" s="9"/>
      <c r="X388" s="10"/>
      <c r="Y388" s="9"/>
      <c r="Z388" s="8">
        <f>D388+F388+H388+J388+L388+P388+R388+T388+V388+X388+N388</f>
        <v>3458</v>
      </c>
      <c r="AA388" s="7">
        <f>E388+G388+I388+K388+M388+Q388+S388+U388+W388+Y388+O388</f>
        <v>3776</v>
      </c>
      <c r="AB388" s="10"/>
      <c r="AC388" s="9"/>
      <c r="AD388" s="10"/>
      <c r="AE388" s="9"/>
      <c r="AF388" s="10"/>
      <c r="AG388" s="9"/>
      <c r="AH388" s="10"/>
      <c r="AI388" s="9"/>
      <c r="AJ388" s="10"/>
      <c r="AK388" s="9"/>
      <c r="AL388" s="10"/>
      <c r="AM388" s="9"/>
      <c r="AN388" s="10"/>
      <c r="AO388" s="9"/>
      <c r="AP388" s="8">
        <f>Z388+AB388+AD388+AF388+AH388+AJ388+AL388+AN388</f>
        <v>3458</v>
      </c>
      <c r="AQ388" s="7">
        <f>AA388+AC388+AE388+AG388+AI388+AK388+AM388+AO388</f>
        <v>3776</v>
      </c>
      <c r="AR388" s="4" t="s">
        <v>110</v>
      </c>
    </row>
    <row r="389" spans="1:44" x14ac:dyDescent="0.3">
      <c r="A389" s="12" t="s">
        <v>211</v>
      </c>
      <c r="B389" s="12" t="s">
        <v>4</v>
      </c>
      <c r="C389" s="11"/>
      <c r="D389" s="10">
        <v>3600</v>
      </c>
      <c r="E389" s="9">
        <v>3933</v>
      </c>
      <c r="F389" s="10"/>
      <c r="G389" s="9"/>
      <c r="H389" s="10"/>
      <c r="I389" s="9"/>
      <c r="J389" s="10"/>
      <c r="K389" s="9"/>
      <c r="L389" s="10"/>
      <c r="M389" s="9"/>
      <c r="N389" s="10"/>
      <c r="O389" s="9"/>
      <c r="P389" s="10"/>
      <c r="Q389" s="9"/>
      <c r="R389" s="10"/>
      <c r="S389" s="9"/>
      <c r="T389" s="10"/>
      <c r="U389" s="9"/>
      <c r="V389" s="10"/>
      <c r="W389" s="9"/>
      <c r="X389" s="10"/>
      <c r="Y389" s="9"/>
      <c r="Z389" s="8">
        <f>D389+F389+H389+J389+L389+P389+R389+T389+V389+X389+N389</f>
        <v>3600</v>
      </c>
      <c r="AA389" s="7">
        <f>E389+G389+I389+K389+M389+Q389+S389+U389+W389+Y389+O389</f>
        <v>3933</v>
      </c>
      <c r="AB389" s="10"/>
      <c r="AC389" s="9"/>
      <c r="AD389" s="10"/>
      <c r="AE389" s="9"/>
      <c r="AF389" s="10"/>
      <c r="AG389" s="9"/>
      <c r="AH389" s="10"/>
      <c r="AI389" s="9"/>
      <c r="AJ389" s="10"/>
      <c r="AK389" s="9"/>
      <c r="AL389" s="10"/>
      <c r="AM389" s="9"/>
      <c r="AN389" s="10"/>
      <c r="AO389" s="9"/>
      <c r="AP389" s="8">
        <f>Z389+AB389+AD389+AF389+AH389+AJ389+AL389+AN389</f>
        <v>3600</v>
      </c>
      <c r="AQ389" s="7">
        <f>AA389+AC389+AE389+AG389+AI389+AK389+AM389+AO389</f>
        <v>3933</v>
      </c>
      <c r="AR389" s="4" t="s">
        <v>110</v>
      </c>
    </row>
    <row r="390" spans="1:44" x14ac:dyDescent="0.3">
      <c r="A390" s="6" t="s">
        <v>210</v>
      </c>
      <c r="B390" s="6" t="s">
        <v>1</v>
      </c>
      <c r="C390" s="23"/>
      <c r="D390" s="22">
        <f>SUM(D368:D389)</f>
        <v>184139</v>
      </c>
      <c r="E390" s="26">
        <f>SUM(E368:E389)</f>
        <v>196490</v>
      </c>
      <c r="F390" s="22">
        <f>SUM(F368:F389)</f>
        <v>5425</v>
      </c>
      <c r="G390" s="22">
        <f>SUM(G368:G389)</f>
        <v>2535</v>
      </c>
      <c r="H390" s="22">
        <f>SUM(H368:H389)</f>
        <v>565</v>
      </c>
      <c r="I390" s="22">
        <f>SUM(I368:I389)</f>
        <v>565</v>
      </c>
      <c r="J390" s="22">
        <f>SUM(J368:J389)</f>
        <v>2010</v>
      </c>
      <c r="K390" s="22">
        <f>SUM(K368:K389)</f>
        <v>1995</v>
      </c>
      <c r="L390" s="22">
        <f>SUM(L368:L389)</f>
        <v>14594</v>
      </c>
      <c r="M390" s="22">
        <f>SUM(M368:M389)</f>
        <v>12270</v>
      </c>
      <c r="N390" s="22">
        <f>SUM(N368:N389)</f>
        <v>1643</v>
      </c>
      <c r="O390" s="22">
        <f>SUM(O368:O389)</f>
        <v>1690</v>
      </c>
      <c r="P390" s="22">
        <f>SUM(P368:P389)</f>
        <v>16300</v>
      </c>
      <c r="Q390" s="22">
        <f>SUM(Q368:Q389)</f>
        <v>14800</v>
      </c>
      <c r="R390" s="22">
        <f>SUM(R368:R389)</f>
        <v>20180</v>
      </c>
      <c r="S390" s="22">
        <f>SUM(S368:S389)</f>
        <v>20020</v>
      </c>
      <c r="T390" s="22">
        <f>SUM(T368:T389)</f>
        <v>0</v>
      </c>
      <c r="U390" s="22">
        <f>SUM(U368:U389)</f>
        <v>0</v>
      </c>
      <c r="V390" s="22">
        <f>SUM(V368:V389)</f>
        <v>10000</v>
      </c>
      <c r="W390" s="22">
        <f>SUM(W368:W389)</f>
        <v>10000</v>
      </c>
      <c r="X390" s="22">
        <f>SUM(X368:X389)</f>
        <v>0</v>
      </c>
      <c r="Y390" s="22">
        <f>SUM(Y368:Y389)</f>
        <v>0</v>
      </c>
      <c r="Z390" s="22">
        <f>SUM(Z368:Z389)</f>
        <v>254856</v>
      </c>
      <c r="AA390" s="22">
        <f>SUM(AA368:AA389)</f>
        <v>260365</v>
      </c>
      <c r="AB390" s="22">
        <f>SUM(AB368:AB389)</f>
        <v>165</v>
      </c>
      <c r="AC390" s="22">
        <f>SUM(AC368:AC389)</f>
        <v>165</v>
      </c>
      <c r="AD390" s="22">
        <f>SUM(AD368:AD389)</f>
        <v>98167</v>
      </c>
      <c r="AE390" s="22">
        <f>SUM(AE368:AE389)</f>
        <v>75950</v>
      </c>
      <c r="AF390" s="22">
        <f>SUM(AF368:AF389)</f>
        <v>47050</v>
      </c>
      <c r="AG390" s="22">
        <f>SUM(AG368:AG389)</f>
        <v>55243</v>
      </c>
      <c r="AH390" s="22">
        <f>SUM(AH368:AH389)</f>
        <v>2697</v>
      </c>
      <c r="AI390" s="22">
        <f>SUM(AI368:AI389)</f>
        <v>2601</v>
      </c>
      <c r="AJ390" s="22">
        <f>SUM(AJ368:AJ389)</f>
        <v>0</v>
      </c>
      <c r="AK390" s="22">
        <f>SUM(AK368:AK389)</f>
        <v>0</v>
      </c>
      <c r="AL390" s="22">
        <f>SUM(AL368:AL389)</f>
        <v>14436</v>
      </c>
      <c r="AM390" s="22">
        <f>SUM(AM368:AM389)</f>
        <v>14430</v>
      </c>
      <c r="AN390" s="22">
        <f>SUM(AN368:AN389)</f>
        <v>0</v>
      </c>
      <c r="AO390" s="22">
        <f>SUM(AO368:AO389)</f>
        <v>0</v>
      </c>
      <c r="AP390" s="22">
        <f>SUM(AP368:AP389)</f>
        <v>417371</v>
      </c>
      <c r="AQ390" s="22">
        <f>SUM(AQ368:AQ389)</f>
        <v>408754</v>
      </c>
      <c r="AR390" s="4"/>
    </row>
    <row r="391" spans="1:44" x14ac:dyDescent="0.3">
      <c r="A391" s="12" t="s">
        <v>188</v>
      </c>
      <c r="B391" s="12" t="s">
        <v>209</v>
      </c>
      <c r="C391" s="11" t="s">
        <v>24</v>
      </c>
      <c r="D391" s="10">
        <v>27966</v>
      </c>
      <c r="E391" s="9">
        <v>24056</v>
      </c>
      <c r="F391" s="10">
        <v>1274</v>
      </c>
      <c r="G391" s="9">
        <v>1274</v>
      </c>
      <c r="H391" s="10">
        <v>1864</v>
      </c>
      <c r="I391" s="9">
        <v>1864</v>
      </c>
      <c r="J391" s="10"/>
      <c r="K391" s="9"/>
      <c r="L391" s="10">
        <v>1012</v>
      </c>
      <c r="M391" s="9">
        <v>1012</v>
      </c>
      <c r="N391" s="10"/>
      <c r="O391" s="9"/>
      <c r="P391" s="10"/>
      <c r="Q391" s="9"/>
      <c r="R391" s="10">
        <v>1440</v>
      </c>
      <c r="S391" s="9">
        <v>660</v>
      </c>
      <c r="T391" s="10"/>
      <c r="U391" s="9"/>
      <c r="V391" s="10"/>
      <c r="W391" s="9"/>
      <c r="X391" s="10"/>
      <c r="Y391" s="9"/>
      <c r="Z391" s="8">
        <f>D391+F391+H391+J391+L391+P391+R391+T391+V391+X391+N391</f>
        <v>33556</v>
      </c>
      <c r="AA391" s="7">
        <f>E391+G391+I391+K391+M391+Q391+S391+U391+W391+Y391+O391</f>
        <v>28866</v>
      </c>
      <c r="AB391" s="10">
        <v>200</v>
      </c>
      <c r="AC391" s="9">
        <v>100</v>
      </c>
      <c r="AD391" s="10">
        <v>1880</v>
      </c>
      <c r="AE391" s="9">
        <v>1770</v>
      </c>
      <c r="AF391" s="10">
        <v>2325</v>
      </c>
      <c r="AG391" s="9">
        <v>2090</v>
      </c>
      <c r="AH391" s="10"/>
      <c r="AI391" s="9"/>
      <c r="AJ391" s="10"/>
      <c r="AK391" s="9"/>
      <c r="AL391" s="10"/>
      <c r="AM391" s="9"/>
      <c r="AN391" s="10"/>
      <c r="AO391" s="9"/>
      <c r="AP391" s="8">
        <f>Z391+AB391+AD391+AF391+AH391+AJ391+AL391+AN391</f>
        <v>37961</v>
      </c>
      <c r="AQ391" s="7">
        <f>AA391+AC391+AE391+AG391+AI391+AK391+AM391+AO391</f>
        <v>32826</v>
      </c>
      <c r="AR391" s="4" t="s">
        <v>110</v>
      </c>
    </row>
    <row r="392" spans="1:44" x14ac:dyDescent="0.3">
      <c r="A392" s="12" t="s">
        <v>188</v>
      </c>
      <c r="B392" s="12" t="s">
        <v>146</v>
      </c>
      <c r="C392" s="11" t="s">
        <v>85</v>
      </c>
      <c r="D392" s="10">
        <v>8279</v>
      </c>
      <c r="E392" s="9">
        <v>8973</v>
      </c>
      <c r="F392" s="10"/>
      <c r="G392" s="9"/>
      <c r="H392" s="10"/>
      <c r="I392" s="9"/>
      <c r="J392" s="10"/>
      <c r="K392" s="9"/>
      <c r="L392" s="10"/>
      <c r="M392" s="9"/>
      <c r="N392" s="10"/>
      <c r="O392" s="9"/>
      <c r="P392" s="10"/>
      <c r="Q392" s="27"/>
      <c r="R392" s="10">
        <v>396</v>
      </c>
      <c r="S392" s="9">
        <v>363</v>
      </c>
      <c r="T392" s="10"/>
      <c r="U392" s="9"/>
      <c r="V392" s="10"/>
      <c r="W392" s="9"/>
      <c r="X392" s="10"/>
      <c r="Y392" s="9"/>
      <c r="Z392" s="8">
        <f>D392+F392+H392+J392+L392+P392+R392+T392+V392+X392+N392</f>
        <v>8675</v>
      </c>
      <c r="AA392" s="7">
        <f>E392+G392+I392+K392+M392+Q392+S392+U392+W392+Y392+O392</f>
        <v>9336</v>
      </c>
      <c r="AB392" s="10">
        <v>50</v>
      </c>
      <c r="AC392" s="9">
        <v>50</v>
      </c>
      <c r="AD392" s="10">
        <v>170</v>
      </c>
      <c r="AE392" s="9">
        <v>170</v>
      </c>
      <c r="AF392" s="10">
        <v>1270</v>
      </c>
      <c r="AG392" s="9">
        <v>1250</v>
      </c>
      <c r="AH392" s="10">
        <v>1215</v>
      </c>
      <c r="AI392" s="9">
        <v>1178</v>
      </c>
      <c r="AJ392" s="10"/>
      <c r="AK392" s="9"/>
      <c r="AL392" s="10"/>
      <c r="AM392" s="9"/>
      <c r="AN392" s="10"/>
      <c r="AO392" s="9"/>
      <c r="AP392" s="8">
        <f>Z392+AB392+AD392+AF392+AH392+AJ392+AL392+AN392</f>
        <v>11380</v>
      </c>
      <c r="AQ392" s="7">
        <f>AA392+AC392+AE392+AG392+AI392+AK392+AM392+AO392</f>
        <v>11984</v>
      </c>
      <c r="AR392" s="4" t="s">
        <v>93</v>
      </c>
    </row>
    <row r="393" spans="1:44" x14ac:dyDescent="0.3">
      <c r="A393" s="12" t="s">
        <v>188</v>
      </c>
      <c r="B393" s="12" t="s">
        <v>208</v>
      </c>
      <c r="C393" s="11" t="s">
        <v>85</v>
      </c>
      <c r="D393" s="10"/>
      <c r="E393" s="9"/>
      <c r="F393" s="10"/>
      <c r="G393" s="9"/>
      <c r="H393" s="10"/>
      <c r="I393" s="9"/>
      <c r="J393" s="10"/>
      <c r="K393" s="9"/>
      <c r="L393" s="10"/>
      <c r="M393" s="9"/>
      <c r="N393" s="10"/>
      <c r="O393" s="9"/>
      <c r="P393" s="10"/>
      <c r="Q393" s="9"/>
      <c r="R393" s="10"/>
      <c r="S393" s="9"/>
      <c r="T393" s="10"/>
      <c r="U393" s="9"/>
      <c r="V393" s="10"/>
      <c r="W393" s="9"/>
      <c r="X393" s="10"/>
      <c r="Y393" s="9"/>
      <c r="Z393" s="8">
        <f>D393+F393+H393+J393+L393+P393+R393+T393+V393+X393+N393</f>
        <v>0</v>
      </c>
      <c r="AA393" s="7">
        <f>E393+G393+I393+K393+M393+Q393+S393+U393+W393+Y393+O393</f>
        <v>0</v>
      </c>
      <c r="AB393" s="10"/>
      <c r="AC393" s="9"/>
      <c r="AD393" s="10">
        <v>720</v>
      </c>
      <c r="AE393" s="9">
        <v>720</v>
      </c>
      <c r="AF393" s="10">
        <v>30</v>
      </c>
      <c r="AG393" s="9">
        <v>0</v>
      </c>
      <c r="AH393" s="10"/>
      <c r="AI393" s="9"/>
      <c r="AJ393" s="10"/>
      <c r="AK393" s="9"/>
      <c r="AL393" s="10"/>
      <c r="AM393" s="9"/>
      <c r="AN393" s="10"/>
      <c r="AO393" s="9"/>
      <c r="AP393" s="8">
        <f>Z393+AB393+AD393+AF393+AH393+AJ393+AL393+AN393</f>
        <v>750</v>
      </c>
      <c r="AQ393" s="7">
        <f>AA393+AC393+AE393+AG393+AI393+AK393+AM393+AO393</f>
        <v>720</v>
      </c>
      <c r="AR393" s="4" t="s">
        <v>110</v>
      </c>
    </row>
    <row r="394" spans="1:44" x14ac:dyDescent="0.3">
      <c r="A394" s="12" t="s">
        <v>188</v>
      </c>
      <c r="B394" s="12" t="s">
        <v>104</v>
      </c>
      <c r="C394" s="11" t="s">
        <v>103</v>
      </c>
      <c r="D394" s="10"/>
      <c r="E394" s="9"/>
      <c r="F394" s="10"/>
      <c r="G394" s="9"/>
      <c r="H394" s="10"/>
      <c r="I394" s="9"/>
      <c r="J394" s="10"/>
      <c r="K394" s="9"/>
      <c r="L394" s="10"/>
      <c r="M394" s="9"/>
      <c r="N394" s="10"/>
      <c r="O394" s="9"/>
      <c r="P394" s="10"/>
      <c r="Q394" s="9"/>
      <c r="R394" s="10">
        <v>320</v>
      </c>
      <c r="S394" s="9">
        <v>320</v>
      </c>
      <c r="T394" s="10"/>
      <c r="U394" s="9"/>
      <c r="V394" s="10"/>
      <c r="W394" s="9"/>
      <c r="X394" s="10"/>
      <c r="Y394" s="9"/>
      <c r="Z394" s="8">
        <f>D394+F394+H394+J394+L394+P394+R394+T394+V394+X394+N394</f>
        <v>320</v>
      </c>
      <c r="AA394" s="7">
        <f>E394+G394+I394+K394+M394+Q394+S394+U394+W394+Y394+O394</f>
        <v>320</v>
      </c>
      <c r="AB394" s="10"/>
      <c r="AC394" s="9"/>
      <c r="AD394" s="10">
        <v>20</v>
      </c>
      <c r="AE394" s="9">
        <v>20</v>
      </c>
      <c r="AF394" s="10">
        <v>500</v>
      </c>
      <c r="AG394" s="9">
        <v>370</v>
      </c>
      <c r="AH394" s="10"/>
      <c r="AI394" s="9"/>
      <c r="AJ394" s="10"/>
      <c r="AK394" s="9"/>
      <c r="AL394" s="10"/>
      <c r="AM394" s="9"/>
      <c r="AN394" s="10"/>
      <c r="AO394" s="9"/>
      <c r="AP394" s="8">
        <f>Z394+AB394+AD394+AF394+AH394+AJ394+AL394+AN394</f>
        <v>840</v>
      </c>
      <c r="AQ394" s="7">
        <f>AA394+AC394+AE394+AG394+AI394+AK394+AM394+AO394</f>
        <v>710</v>
      </c>
      <c r="AR394" s="4" t="s">
        <v>110</v>
      </c>
    </row>
    <row r="395" spans="1:44" ht="28.8" x14ac:dyDescent="0.3">
      <c r="A395" s="12" t="s">
        <v>188</v>
      </c>
      <c r="B395" s="12" t="s">
        <v>207</v>
      </c>
      <c r="C395" s="11" t="s">
        <v>51</v>
      </c>
      <c r="D395" s="10"/>
      <c r="E395" s="9"/>
      <c r="F395" s="10"/>
      <c r="G395" s="9"/>
      <c r="H395" s="10"/>
      <c r="I395" s="9"/>
      <c r="J395" s="10"/>
      <c r="K395" s="9"/>
      <c r="L395" s="10"/>
      <c r="M395" s="9"/>
      <c r="N395" s="10"/>
      <c r="O395" s="9"/>
      <c r="P395" s="10"/>
      <c r="Q395" s="9"/>
      <c r="R395" s="10">
        <v>320</v>
      </c>
      <c r="S395" s="9">
        <v>320</v>
      </c>
      <c r="T395" s="10"/>
      <c r="U395" s="9"/>
      <c r="V395" s="10"/>
      <c r="W395" s="9"/>
      <c r="X395" s="10"/>
      <c r="Y395" s="9"/>
      <c r="Z395" s="8">
        <f>D395+F395+H395+J395+L395+P395+R395+T395+V395+X395+N395</f>
        <v>320</v>
      </c>
      <c r="AA395" s="7">
        <f>E395+G395+I395+K395+M395+Q395+S395+U395+W395+Y395+O395</f>
        <v>320</v>
      </c>
      <c r="AB395" s="10"/>
      <c r="AC395" s="9"/>
      <c r="AD395" s="10">
        <v>45</v>
      </c>
      <c r="AE395" s="9">
        <v>20</v>
      </c>
      <c r="AF395" s="10">
        <v>500</v>
      </c>
      <c r="AG395" s="9">
        <v>370</v>
      </c>
      <c r="AH395" s="10"/>
      <c r="AI395" s="9"/>
      <c r="AJ395" s="10"/>
      <c r="AK395" s="9"/>
      <c r="AL395" s="10"/>
      <c r="AM395" s="9"/>
      <c r="AN395" s="10"/>
      <c r="AO395" s="9"/>
      <c r="AP395" s="8">
        <f>Z395+AB395+AD395+AF395+AH395+AJ395+AL395+AN395</f>
        <v>865</v>
      </c>
      <c r="AQ395" s="7">
        <f>AA395+AC395+AE395+AG395+AI395+AK395+AM395+AO395</f>
        <v>710</v>
      </c>
      <c r="AR395" s="4" t="s">
        <v>48</v>
      </c>
    </row>
    <row r="396" spans="1:44" x14ac:dyDescent="0.3">
      <c r="A396" s="12" t="s">
        <v>188</v>
      </c>
      <c r="B396" s="12" t="s">
        <v>206</v>
      </c>
      <c r="C396" s="11" t="s">
        <v>8</v>
      </c>
      <c r="D396" s="10">
        <v>88198</v>
      </c>
      <c r="E396" s="9">
        <v>111468</v>
      </c>
      <c r="F396" s="10"/>
      <c r="G396" s="9"/>
      <c r="H396" s="10"/>
      <c r="I396" s="9"/>
      <c r="J396" s="10">
        <v>2912</v>
      </c>
      <c r="K396" s="9">
        <v>2912</v>
      </c>
      <c r="L396" s="10">
        <v>497</v>
      </c>
      <c r="M396" s="9">
        <v>648</v>
      </c>
      <c r="N396" s="10">
        <v>955</v>
      </c>
      <c r="O396" s="9">
        <v>955</v>
      </c>
      <c r="P396" s="10"/>
      <c r="Q396" s="9"/>
      <c r="R396" s="10">
        <v>2988</v>
      </c>
      <c r="S396" s="9">
        <v>3010</v>
      </c>
      <c r="T396" s="10"/>
      <c r="U396" s="9"/>
      <c r="V396" s="10"/>
      <c r="W396" s="9"/>
      <c r="X396" s="10"/>
      <c r="Y396" s="9"/>
      <c r="Z396" s="8">
        <f>D396+F396+H396+J396+L396+P396+R396+T396+V396+X396+N396</f>
        <v>95550</v>
      </c>
      <c r="AA396" s="7">
        <f>E396+G396+I396+K396+M396+Q396+S396+U396+W396+Y396+O396</f>
        <v>118993</v>
      </c>
      <c r="AB396" s="10">
        <v>50</v>
      </c>
      <c r="AC396" s="9">
        <v>50</v>
      </c>
      <c r="AD396" s="10">
        <v>5864</v>
      </c>
      <c r="AE396" s="9">
        <v>5860</v>
      </c>
      <c r="AF396" s="10">
        <v>2350</v>
      </c>
      <c r="AG396" s="9">
        <v>2350</v>
      </c>
      <c r="AH396" s="10"/>
      <c r="AI396" s="9"/>
      <c r="AJ396" s="10"/>
      <c r="AK396" s="9"/>
      <c r="AL396" s="10"/>
      <c r="AM396" s="9"/>
      <c r="AN396" s="10"/>
      <c r="AO396" s="9"/>
      <c r="AP396" s="8">
        <f>Z396+AB396+AD396+AF396+AH396+AJ396+AL396+AN396</f>
        <v>103814</v>
      </c>
      <c r="AQ396" s="7">
        <f>AA396+AC396+AE396+AG396+AI396+AK396+AM396+AO396</f>
        <v>127253</v>
      </c>
      <c r="AR396" s="4" t="s">
        <v>200</v>
      </c>
    </row>
    <row r="397" spans="1:44" ht="27" x14ac:dyDescent="0.3">
      <c r="A397" s="12" t="s">
        <v>188</v>
      </c>
      <c r="B397" s="12" t="s">
        <v>133</v>
      </c>
      <c r="C397" s="11" t="s">
        <v>8</v>
      </c>
      <c r="D397" s="10"/>
      <c r="E397" s="9"/>
      <c r="F397" s="10"/>
      <c r="G397" s="9"/>
      <c r="H397" s="10"/>
      <c r="I397" s="9"/>
      <c r="J397" s="10"/>
      <c r="K397" s="9"/>
      <c r="L397" s="25">
        <v>2312</v>
      </c>
      <c r="M397" s="9">
        <v>2312</v>
      </c>
      <c r="N397" s="10"/>
      <c r="O397" s="9"/>
      <c r="P397" s="10"/>
      <c r="Q397" s="9"/>
      <c r="R397" s="10">
        <v>180</v>
      </c>
      <c r="S397" s="9">
        <v>180</v>
      </c>
      <c r="T397" s="10"/>
      <c r="U397" s="9"/>
      <c r="V397" s="10"/>
      <c r="W397" s="9"/>
      <c r="X397" s="10"/>
      <c r="Y397" s="9"/>
      <c r="Z397" s="8">
        <f>D397+F397+H397+J397+L397+P397+R397+T397+V397+X397+N397</f>
        <v>2492</v>
      </c>
      <c r="AA397" s="7">
        <f>E397+G397+I397+K397+M397+Q397+S397+U397+W397+Y397+O397</f>
        <v>2492</v>
      </c>
      <c r="AB397" s="10"/>
      <c r="AC397" s="9"/>
      <c r="AD397" s="10">
        <v>9625</v>
      </c>
      <c r="AE397" s="9">
        <f>12875-AG397-S397-M397</f>
        <v>9933</v>
      </c>
      <c r="AF397" s="10">
        <v>450</v>
      </c>
      <c r="AG397" s="9">
        <v>450</v>
      </c>
      <c r="AH397" s="10"/>
      <c r="AI397" s="9"/>
      <c r="AJ397" s="10"/>
      <c r="AK397" s="9"/>
      <c r="AL397" s="10"/>
      <c r="AM397" s="9"/>
      <c r="AN397" s="10"/>
      <c r="AO397" s="9"/>
      <c r="AP397" s="8">
        <f>Z397+AB397+AD397+AF397+AH397+AJ397+AL397+AN397</f>
        <v>12567</v>
      </c>
      <c r="AQ397" s="7">
        <f>AA397+AC397+AE397+AG397+AI397+AK397+AM397+AO397</f>
        <v>12875</v>
      </c>
      <c r="AR397" s="4" t="s">
        <v>205</v>
      </c>
    </row>
    <row r="398" spans="1:44" x14ac:dyDescent="0.3">
      <c r="A398" s="12" t="s">
        <v>188</v>
      </c>
      <c r="B398" s="12" t="s">
        <v>132</v>
      </c>
      <c r="C398" s="11" t="s">
        <v>8</v>
      </c>
      <c r="D398" s="10"/>
      <c r="E398" s="9"/>
      <c r="F398" s="10"/>
      <c r="G398" s="9"/>
      <c r="H398" s="10"/>
      <c r="I398" s="9"/>
      <c r="J398" s="10"/>
      <c r="K398" s="9"/>
      <c r="L398" s="25"/>
      <c r="M398" s="9"/>
      <c r="N398" s="10"/>
      <c r="O398" s="9"/>
      <c r="P398" s="10"/>
      <c r="Q398" s="9"/>
      <c r="R398" s="10"/>
      <c r="S398" s="9"/>
      <c r="T398" s="10"/>
      <c r="U398" s="9"/>
      <c r="V398" s="10"/>
      <c r="W398" s="9"/>
      <c r="X398" s="10"/>
      <c r="Y398" s="9"/>
      <c r="Z398" s="8">
        <f>D398+F398+H398+J398+L398+P398+R398+T398+V398+X398+N398</f>
        <v>0</v>
      </c>
      <c r="AA398" s="7">
        <f>E398+G398+I398+K398+M398+Q398+S398+U398+W398+Y398+O398</f>
        <v>0</v>
      </c>
      <c r="AB398" s="10"/>
      <c r="AC398" s="9"/>
      <c r="AD398" s="10">
        <v>20117</v>
      </c>
      <c r="AE398" s="9">
        <v>19837</v>
      </c>
      <c r="AF398" s="10"/>
      <c r="AG398" s="9"/>
      <c r="AH398" s="10"/>
      <c r="AI398" s="9"/>
      <c r="AJ398" s="10"/>
      <c r="AK398" s="9"/>
      <c r="AL398" s="10"/>
      <c r="AM398" s="9"/>
      <c r="AN398" s="10"/>
      <c r="AO398" s="9"/>
      <c r="AP398" s="8">
        <f>Z398+AB398+AD398+AF398+AH398+AJ398+AL398+AN398</f>
        <v>20117</v>
      </c>
      <c r="AQ398" s="7">
        <f>AA398+AC398+AE398+AG398+AI398+AK398+AM398+AO398</f>
        <v>19837</v>
      </c>
      <c r="AR398" s="4" t="s">
        <v>205</v>
      </c>
    </row>
    <row r="399" spans="1:44" x14ac:dyDescent="0.3">
      <c r="A399" s="12" t="s">
        <v>188</v>
      </c>
      <c r="B399" s="12" t="s">
        <v>150</v>
      </c>
      <c r="C399" s="11" t="s">
        <v>85</v>
      </c>
      <c r="D399" s="10">
        <v>19060</v>
      </c>
      <c r="E399" s="9">
        <v>19132</v>
      </c>
      <c r="F399" s="10">
        <v>294</v>
      </c>
      <c r="G399" s="9">
        <v>204</v>
      </c>
      <c r="H399" s="10">
        <v>1680</v>
      </c>
      <c r="I399" s="9">
        <v>1680</v>
      </c>
      <c r="J399" s="10"/>
      <c r="K399" s="9"/>
      <c r="L399" s="10">
        <v>2480</v>
      </c>
      <c r="M399" s="9">
        <v>2160</v>
      </c>
      <c r="N399" s="10"/>
      <c r="O399" s="9"/>
      <c r="P399" s="10"/>
      <c r="Q399" s="9"/>
      <c r="R399" s="10">
        <v>432</v>
      </c>
      <c r="S399" s="9">
        <v>660</v>
      </c>
      <c r="T399" s="10"/>
      <c r="U399" s="9"/>
      <c r="V399" s="10"/>
      <c r="W399" s="9"/>
      <c r="X399" s="10"/>
      <c r="Y399" s="9"/>
      <c r="Z399" s="8">
        <f>D399+F399+H399+J399+L399+P399+R399+T399+V399+X399+N399</f>
        <v>23946</v>
      </c>
      <c r="AA399" s="7">
        <f>E399+G399+I399+K399+M399+Q399+S399+U399+W399+Y399+O399</f>
        <v>23836</v>
      </c>
      <c r="AB399" s="10">
        <v>50</v>
      </c>
      <c r="AC399" s="9">
        <v>50</v>
      </c>
      <c r="AD399" s="10">
        <v>3740</v>
      </c>
      <c r="AE399" s="9">
        <v>3740</v>
      </c>
      <c r="AF399" s="10">
        <v>4140</v>
      </c>
      <c r="AG399" s="9">
        <v>3720</v>
      </c>
      <c r="AH399" s="10"/>
      <c r="AI399" s="9"/>
      <c r="AJ399" s="10"/>
      <c r="AK399" s="9"/>
      <c r="AL399" s="10"/>
      <c r="AM399" s="9"/>
      <c r="AN399" s="10"/>
      <c r="AO399" s="9"/>
      <c r="AP399" s="8">
        <f>Z399+AB399+AD399+AF399+AH399+AJ399+AL399+AN399</f>
        <v>31876</v>
      </c>
      <c r="AQ399" s="7">
        <f>AA399+AC399+AE399+AG399+AI399+AK399+AM399+AO399</f>
        <v>31346</v>
      </c>
      <c r="AR399" s="4" t="s">
        <v>93</v>
      </c>
    </row>
    <row r="400" spans="1:44" x14ac:dyDescent="0.3">
      <c r="A400" s="12" t="s">
        <v>188</v>
      </c>
      <c r="B400" s="12" t="s">
        <v>204</v>
      </c>
      <c r="C400" s="11" t="s">
        <v>61</v>
      </c>
      <c r="D400" s="10">
        <v>1980</v>
      </c>
      <c r="E400" s="9">
        <v>2076</v>
      </c>
      <c r="F400" s="10"/>
      <c r="G400" s="9"/>
      <c r="H400" s="10"/>
      <c r="I400" s="9"/>
      <c r="J400" s="10"/>
      <c r="K400" s="9"/>
      <c r="L400" s="10"/>
      <c r="M400" s="9"/>
      <c r="N400" s="10"/>
      <c r="O400" s="9"/>
      <c r="P400" s="10"/>
      <c r="Q400" s="9"/>
      <c r="R400" s="10"/>
      <c r="S400" s="9"/>
      <c r="T400" s="10"/>
      <c r="U400" s="9"/>
      <c r="V400" s="10"/>
      <c r="W400" s="9"/>
      <c r="X400" s="10"/>
      <c r="Y400" s="9"/>
      <c r="Z400" s="8">
        <f>D400+F400+H400+J400+L400+P400+R400+T400+V400+X400+N400</f>
        <v>1980</v>
      </c>
      <c r="AA400" s="7">
        <f>E400+G400+I400+K400+M400+Q400+S400+U400+W400+Y400+O400</f>
        <v>2076</v>
      </c>
      <c r="AB400" s="10"/>
      <c r="AC400" s="9"/>
      <c r="AD400" s="10">
        <v>100</v>
      </c>
      <c r="AE400" s="9">
        <v>90</v>
      </c>
      <c r="AF400" s="10">
        <v>650</v>
      </c>
      <c r="AG400" s="9">
        <v>250</v>
      </c>
      <c r="AH400" s="10"/>
      <c r="AI400" s="9"/>
      <c r="AJ400" s="10"/>
      <c r="AK400" s="9"/>
      <c r="AL400" s="10"/>
      <c r="AM400" s="9"/>
      <c r="AN400" s="10"/>
      <c r="AO400" s="9"/>
      <c r="AP400" s="8">
        <f>Z400+AB400+AD400+AF400+AH400+AJ400+AL400+AN400</f>
        <v>2730</v>
      </c>
      <c r="AQ400" s="7">
        <f>AA400+AC400+AE400+AG400+AI400+AK400+AM400+AO400</f>
        <v>2416</v>
      </c>
      <c r="AR400" s="4"/>
    </row>
    <row r="401" spans="1:44" x14ac:dyDescent="0.3">
      <c r="A401" s="12" t="s">
        <v>188</v>
      </c>
      <c r="B401" s="12" t="s">
        <v>203</v>
      </c>
      <c r="C401" s="11" t="s">
        <v>46</v>
      </c>
      <c r="D401" s="10">
        <v>11138</v>
      </c>
      <c r="E401" s="9">
        <v>11420</v>
      </c>
      <c r="F401" s="10">
        <v>251</v>
      </c>
      <c r="G401" s="9">
        <v>204</v>
      </c>
      <c r="H401" s="10"/>
      <c r="I401" s="9"/>
      <c r="J401" s="10">
        <v>0</v>
      </c>
      <c r="K401" s="9"/>
      <c r="L401" s="10">
        <v>135</v>
      </c>
      <c r="M401" s="9">
        <v>134</v>
      </c>
      <c r="N401" s="10">
        <v>165</v>
      </c>
      <c r="O401" s="9"/>
      <c r="P401" s="10"/>
      <c r="Q401" s="9"/>
      <c r="R401" s="10"/>
      <c r="S401" s="9"/>
      <c r="T401" s="10"/>
      <c r="U401" s="9"/>
      <c r="V401" s="10"/>
      <c r="W401" s="9"/>
      <c r="X401" s="10"/>
      <c r="Y401" s="9"/>
      <c r="Z401" s="8">
        <f>D401+F401+H401+J401+L401+P401+R401+T401+V401+X401+N401</f>
        <v>11689</v>
      </c>
      <c r="AA401" s="7">
        <f>E401+G401+I401+K401+M401+Q401+S401+U401+W401+Y401+O401</f>
        <v>11758</v>
      </c>
      <c r="AB401" s="10">
        <v>60</v>
      </c>
      <c r="AC401" s="9">
        <v>50</v>
      </c>
      <c r="AD401" s="10">
        <v>45</v>
      </c>
      <c r="AE401" s="9">
        <v>45</v>
      </c>
      <c r="AF401" s="10">
        <v>520</v>
      </c>
      <c r="AG401" s="9">
        <v>520</v>
      </c>
      <c r="AH401" s="10"/>
      <c r="AI401" s="9"/>
      <c r="AJ401" s="10"/>
      <c r="AK401" s="9"/>
      <c r="AL401" s="10"/>
      <c r="AM401" s="9"/>
      <c r="AN401" s="10"/>
      <c r="AO401" s="9"/>
      <c r="AP401" s="8">
        <f>Z401+AB401+AD401+AF401+AH401+AJ401+AL401+AN401</f>
        <v>12314</v>
      </c>
      <c r="AQ401" s="7">
        <f>AA401+AC401+AE401+AG401+AI401+AK401+AM401+AO401</f>
        <v>12373</v>
      </c>
      <c r="AR401" s="4" t="s">
        <v>45</v>
      </c>
    </row>
    <row r="402" spans="1:44" x14ac:dyDescent="0.3">
      <c r="A402" s="12" t="s">
        <v>188</v>
      </c>
      <c r="B402" s="12" t="s">
        <v>202</v>
      </c>
      <c r="C402" s="11" t="s">
        <v>201</v>
      </c>
      <c r="D402" s="10"/>
      <c r="E402" s="9"/>
      <c r="F402" s="10"/>
      <c r="G402" s="9"/>
      <c r="H402" s="10"/>
      <c r="I402" s="9"/>
      <c r="J402" s="10"/>
      <c r="K402" s="9"/>
      <c r="L402" s="10"/>
      <c r="M402" s="9"/>
      <c r="N402" s="10"/>
      <c r="O402" s="9"/>
      <c r="P402" s="10"/>
      <c r="Q402" s="9"/>
      <c r="R402" s="10"/>
      <c r="S402" s="9"/>
      <c r="T402" s="10"/>
      <c r="U402" s="9"/>
      <c r="V402" s="10"/>
      <c r="W402" s="9"/>
      <c r="X402" s="10">
        <v>218</v>
      </c>
      <c r="Y402" s="9">
        <v>218</v>
      </c>
      <c r="Z402" s="8">
        <f>D402+F402+H402+J402+L402+P402+R402+T402+V402+X402+N402</f>
        <v>218</v>
      </c>
      <c r="AA402" s="7">
        <f>E402+G402+I402+K402+M402+Q402+S402+U402+W402+Y402+O402</f>
        <v>218</v>
      </c>
      <c r="AB402" s="10"/>
      <c r="AC402" s="9"/>
      <c r="AD402" s="10"/>
      <c r="AE402" s="9"/>
      <c r="AF402" s="10"/>
      <c r="AG402" s="9"/>
      <c r="AH402" s="10"/>
      <c r="AI402" s="9"/>
      <c r="AJ402" s="10"/>
      <c r="AK402" s="9"/>
      <c r="AL402" s="10"/>
      <c r="AM402" s="9"/>
      <c r="AN402" s="10"/>
      <c r="AO402" s="9"/>
      <c r="AP402" s="8">
        <f>Z402+AB402+AD402+AF402+AH402+AJ402+AL402+AN402</f>
        <v>218</v>
      </c>
      <c r="AQ402" s="7">
        <f>AA402+AC402+AE402+AG402+AI402+AK402+AM402+AO402</f>
        <v>218</v>
      </c>
      <c r="AR402" s="4" t="s">
        <v>200</v>
      </c>
    </row>
    <row r="403" spans="1:44" x14ac:dyDescent="0.3">
      <c r="A403" s="12" t="s">
        <v>188</v>
      </c>
      <c r="B403" s="12" t="s">
        <v>199</v>
      </c>
      <c r="C403" s="11" t="s">
        <v>13</v>
      </c>
      <c r="D403" s="10">
        <v>13997</v>
      </c>
      <c r="E403" s="9">
        <v>16907</v>
      </c>
      <c r="F403" s="10">
        <v>205</v>
      </c>
      <c r="G403" s="9">
        <v>204</v>
      </c>
      <c r="H403" s="10">
        <v>2238</v>
      </c>
      <c r="I403" s="9">
        <v>2238</v>
      </c>
      <c r="J403" s="10"/>
      <c r="K403" s="9"/>
      <c r="L403" s="10">
        <v>1347</v>
      </c>
      <c r="M403" s="9">
        <v>1347</v>
      </c>
      <c r="N403" s="10"/>
      <c r="O403" s="9"/>
      <c r="P403" s="10"/>
      <c r="Q403" s="9"/>
      <c r="R403" s="10">
        <v>95</v>
      </c>
      <c r="S403" s="9">
        <v>95</v>
      </c>
      <c r="T403" s="10">
        <v>3704</v>
      </c>
      <c r="U403" s="9">
        <v>3549</v>
      </c>
      <c r="V403" s="10"/>
      <c r="W403" s="9"/>
      <c r="X403" s="10"/>
      <c r="Y403" s="9"/>
      <c r="Z403" s="8">
        <f>D403+F403+H403+J403+L403+P403+R403+T403+V403+X403+N403</f>
        <v>21586</v>
      </c>
      <c r="AA403" s="7">
        <f>E403+G403+I403+K403+M403+Q403+S403+U403+W403+Y403+O403</f>
        <v>24340</v>
      </c>
      <c r="AB403" s="10">
        <v>45</v>
      </c>
      <c r="AC403" s="9">
        <v>45</v>
      </c>
      <c r="AD403" s="10">
        <v>2090</v>
      </c>
      <c r="AE403" s="9">
        <v>2090</v>
      </c>
      <c r="AF403" s="10">
        <v>3825</v>
      </c>
      <c r="AG403" s="9">
        <v>3750</v>
      </c>
      <c r="AH403" s="10"/>
      <c r="AI403" s="9"/>
      <c r="AJ403" s="10"/>
      <c r="AK403" s="9"/>
      <c r="AL403" s="10"/>
      <c r="AM403" s="9"/>
      <c r="AN403" s="10"/>
      <c r="AO403" s="9"/>
      <c r="AP403" s="8">
        <f>Z403+AB403+AD403+AF403+AH403+AJ403+AL403+AN403</f>
        <v>27546</v>
      </c>
      <c r="AQ403" s="7">
        <f>AA403+AC403+AE403+AG403+AI403+AK403+AM403+AO403</f>
        <v>30225</v>
      </c>
      <c r="AR403" s="4" t="s">
        <v>151</v>
      </c>
    </row>
    <row r="404" spans="1:44" ht="27" x14ac:dyDescent="0.3">
      <c r="A404" s="12" t="s">
        <v>188</v>
      </c>
      <c r="B404" s="12" t="s">
        <v>198</v>
      </c>
      <c r="C404" s="11" t="s">
        <v>13</v>
      </c>
      <c r="D404" s="10">
        <f>16142+420</f>
        <v>16562</v>
      </c>
      <c r="E404" s="9">
        <v>15820</v>
      </c>
      <c r="F404" s="10"/>
      <c r="G404" s="9"/>
      <c r="H404" s="10"/>
      <c r="I404" s="9"/>
      <c r="J404" s="10"/>
      <c r="K404" s="9"/>
      <c r="L404" s="10"/>
      <c r="M404" s="9"/>
      <c r="N404" s="10"/>
      <c r="O404" s="9"/>
      <c r="P404" s="10"/>
      <c r="Q404" s="9"/>
      <c r="R404" s="10"/>
      <c r="S404" s="9"/>
      <c r="T404" s="10"/>
      <c r="U404" s="9"/>
      <c r="V404" s="10"/>
      <c r="W404" s="9"/>
      <c r="X404" s="10"/>
      <c r="Y404" s="9"/>
      <c r="Z404" s="8">
        <f>D404+F404+H404+J404+L404+P404+R404+T404+V404+X404+N404</f>
        <v>16562</v>
      </c>
      <c r="AA404" s="7">
        <f>E404+G404+I404+K404+M404+Q404+S404+U404+W404+Y404+O404</f>
        <v>15820</v>
      </c>
      <c r="AB404" s="10"/>
      <c r="AC404" s="9"/>
      <c r="AD404" s="10"/>
      <c r="AE404" s="9"/>
      <c r="AF404" s="10"/>
      <c r="AG404" s="9"/>
      <c r="AH404" s="10"/>
      <c r="AI404" s="9"/>
      <c r="AJ404" s="10"/>
      <c r="AK404" s="9"/>
      <c r="AL404" s="10"/>
      <c r="AM404" s="9"/>
      <c r="AN404" s="10"/>
      <c r="AO404" s="9"/>
      <c r="AP404" s="8">
        <f>Z404+AB404+AD404+AF404+AH404+AJ404+AL404+AN404</f>
        <v>16562</v>
      </c>
      <c r="AQ404" s="7">
        <f>AA404+AC404+AE404+AG404+AI404+AK404+AM404+AO404</f>
        <v>15820</v>
      </c>
      <c r="AR404" s="4" t="s">
        <v>151</v>
      </c>
    </row>
    <row r="405" spans="1:44" x14ac:dyDescent="0.3">
      <c r="A405" s="12" t="s">
        <v>188</v>
      </c>
      <c r="B405" s="12" t="s">
        <v>197</v>
      </c>
      <c r="C405" s="11" t="s">
        <v>79</v>
      </c>
      <c r="D405" s="10">
        <v>28679</v>
      </c>
      <c r="E405" s="9">
        <v>32020</v>
      </c>
      <c r="F405" s="10">
        <v>1210</v>
      </c>
      <c r="G405" s="9">
        <v>1010</v>
      </c>
      <c r="H405" s="10">
        <v>21600</v>
      </c>
      <c r="I405" s="9">
        <v>21600</v>
      </c>
      <c r="J405" s="10"/>
      <c r="K405" s="9"/>
      <c r="L405" s="10">
        <v>7450</v>
      </c>
      <c r="M405" s="9">
        <v>6960</v>
      </c>
      <c r="N405" s="10"/>
      <c r="O405" s="9"/>
      <c r="P405" s="10">
        <v>688</v>
      </c>
      <c r="Q405" s="9">
        <v>688</v>
      </c>
      <c r="R405" s="10">
        <v>1020</v>
      </c>
      <c r="S405" s="9">
        <v>920</v>
      </c>
      <c r="T405" s="10">
        <v>1595</v>
      </c>
      <c r="U405" s="9">
        <f>1534+1050</f>
        <v>2584</v>
      </c>
      <c r="V405" s="10"/>
      <c r="W405" s="9"/>
      <c r="X405" s="10"/>
      <c r="Y405" s="9"/>
      <c r="Z405" s="8">
        <f>D405+F405+H405+J405+L405+P405+R405+T405+V405+X405+N405</f>
        <v>62242</v>
      </c>
      <c r="AA405" s="7">
        <f>E405+G405+I405+K405+M405+Q405+S405+U405+W405+Y405+O405</f>
        <v>65782</v>
      </c>
      <c r="AB405" s="10">
        <v>70</v>
      </c>
      <c r="AC405" s="9">
        <v>70</v>
      </c>
      <c r="AD405" s="10">
        <v>6423</v>
      </c>
      <c r="AE405" s="9">
        <v>5950</v>
      </c>
      <c r="AF405" s="10">
        <v>8060</v>
      </c>
      <c r="AG405" s="9">
        <v>7750</v>
      </c>
      <c r="AH405" s="10"/>
      <c r="AI405" s="9"/>
      <c r="AJ405" s="10"/>
      <c r="AK405" s="9"/>
      <c r="AL405" s="10"/>
      <c r="AM405" s="9"/>
      <c r="AN405" s="10"/>
      <c r="AO405" s="9"/>
      <c r="AP405" s="8">
        <f>Z405+AB405+AD405+AF405+AH405+AJ405+AL405+AN405</f>
        <v>76795</v>
      </c>
      <c r="AQ405" s="7">
        <f>AA405+AC405+AE405+AG405+AI405+AK405+AM405+AO405</f>
        <v>79552</v>
      </c>
      <c r="AR405" s="4" t="s">
        <v>151</v>
      </c>
    </row>
    <row r="406" spans="1:44" ht="27" x14ac:dyDescent="0.3">
      <c r="A406" s="12" t="s">
        <v>188</v>
      </c>
      <c r="B406" s="12" t="s">
        <v>196</v>
      </c>
      <c r="C406" s="11" t="s">
        <v>79</v>
      </c>
      <c r="D406" s="10">
        <v>22981</v>
      </c>
      <c r="E406" s="9">
        <v>25598</v>
      </c>
      <c r="F406" s="10"/>
      <c r="G406" s="9"/>
      <c r="H406" s="10"/>
      <c r="I406" s="9"/>
      <c r="J406" s="10"/>
      <c r="K406" s="9"/>
      <c r="L406" s="10"/>
      <c r="M406" s="9"/>
      <c r="N406" s="10"/>
      <c r="O406" s="9"/>
      <c r="P406" s="10"/>
      <c r="Q406" s="9"/>
      <c r="R406" s="10"/>
      <c r="S406" s="9"/>
      <c r="T406" s="10"/>
      <c r="U406" s="9"/>
      <c r="V406" s="10"/>
      <c r="W406" s="9"/>
      <c r="X406" s="10"/>
      <c r="Y406" s="9"/>
      <c r="Z406" s="8">
        <f>D406+F406+H406+J406+L406+P406+R406+T406+V406+X406+N406</f>
        <v>22981</v>
      </c>
      <c r="AA406" s="7">
        <f>E406+G406+I406+K406+M406+Q406+S406+U406+W406+Y406+O406</f>
        <v>25598</v>
      </c>
      <c r="AB406" s="10"/>
      <c r="AC406" s="9"/>
      <c r="AD406" s="10"/>
      <c r="AE406" s="9"/>
      <c r="AF406" s="10"/>
      <c r="AG406" s="9"/>
      <c r="AH406" s="10"/>
      <c r="AI406" s="9"/>
      <c r="AJ406" s="10"/>
      <c r="AK406" s="9"/>
      <c r="AL406" s="10"/>
      <c r="AM406" s="9"/>
      <c r="AN406" s="10"/>
      <c r="AO406" s="9"/>
      <c r="AP406" s="8">
        <f>Z406+AB406+AD406+AF406+AH406+AJ406+AL406+AN406</f>
        <v>22981</v>
      </c>
      <c r="AQ406" s="7">
        <f>AA406+AC406+AE406+AG406+AI406+AK406+AM406+AO406</f>
        <v>25598</v>
      </c>
      <c r="AR406" s="4" t="s">
        <v>151</v>
      </c>
    </row>
    <row r="407" spans="1:44" ht="27" x14ac:dyDescent="0.3">
      <c r="A407" s="12" t="s">
        <v>188</v>
      </c>
      <c r="B407" s="12" t="s">
        <v>195</v>
      </c>
      <c r="C407" s="11" t="s">
        <v>79</v>
      </c>
      <c r="D407" s="10"/>
      <c r="E407" s="9"/>
      <c r="F407" s="10"/>
      <c r="G407" s="9"/>
      <c r="H407" s="10"/>
      <c r="I407" s="9"/>
      <c r="J407" s="10"/>
      <c r="K407" s="9"/>
      <c r="L407" s="10"/>
      <c r="M407" s="9"/>
      <c r="N407" s="10"/>
      <c r="O407" s="9"/>
      <c r="P407" s="10"/>
      <c r="Q407" s="9"/>
      <c r="R407" s="10"/>
      <c r="S407" s="9"/>
      <c r="T407" s="10">
        <v>886</v>
      </c>
      <c r="U407" s="9">
        <v>750</v>
      </c>
      <c r="V407" s="10"/>
      <c r="W407" s="9"/>
      <c r="X407" s="10"/>
      <c r="Y407" s="9"/>
      <c r="Z407" s="8">
        <f>D407+F407+H407+J407+L407+P407+R407+T407+V407+X407+N407</f>
        <v>886</v>
      </c>
      <c r="AA407" s="7">
        <f>E407+G407+I407+K407+M407+Q407+S407+U407+W407+Y407+O407</f>
        <v>750</v>
      </c>
      <c r="AB407" s="10"/>
      <c r="AC407" s="9"/>
      <c r="AD407" s="10"/>
      <c r="AE407" s="9"/>
      <c r="AF407" s="10"/>
      <c r="AG407" s="9"/>
      <c r="AH407" s="10"/>
      <c r="AI407" s="9"/>
      <c r="AJ407" s="10"/>
      <c r="AK407" s="9"/>
      <c r="AL407" s="10"/>
      <c r="AM407" s="9"/>
      <c r="AN407" s="10"/>
      <c r="AO407" s="9"/>
      <c r="AP407" s="8">
        <f>Z407+AB407+AD407+AF407+AH407+AJ407+AL407+AN407</f>
        <v>886</v>
      </c>
      <c r="AQ407" s="7">
        <f>AA407+AC407+AE407+AG407+AI407+AK407+AM407+AO407</f>
        <v>750</v>
      </c>
      <c r="AR407" s="4" t="s">
        <v>151</v>
      </c>
    </row>
    <row r="408" spans="1:44" ht="27" x14ac:dyDescent="0.3">
      <c r="A408" s="12" t="s">
        <v>188</v>
      </c>
      <c r="B408" s="12" t="s">
        <v>194</v>
      </c>
      <c r="C408" s="11" t="s">
        <v>79</v>
      </c>
      <c r="D408" s="10"/>
      <c r="E408" s="9"/>
      <c r="F408" s="10"/>
      <c r="G408" s="9"/>
      <c r="H408" s="10"/>
      <c r="I408" s="9"/>
      <c r="J408" s="10"/>
      <c r="K408" s="9"/>
      <c r="L408" s="10"/>
      <c r="M408" s="9"/>
      <c r="N408" s="10"/>
      <c r="O408" s="9"/>
      <c r="P408" s="10"/>
      <c r="Q408" s="9"/>
      <c r="R408" s="10"/>
      <c r="S408" s="9"/>
      <c r="T408" s="10">
        <v>886</v>
      </c>
      <c r="U408" s="9">
        <v>750</v>
      </c>
      <c r="V408" s="10"/>
      <c r="W408" s="9"/>
      <c r="X408" s="10"/>
      <c r="Y408" s="9"/>
      <c r="Z408" s="8">
        <f>D408+F408+H408+J408+L408+P408+R408+T408+V408+X408+N408</f>
        <v>886</v>
      </c>
      <c r="AA408" s="7">
        <f>E408+G408+I408+K408+M408+Q408+S408+U408+W408+Y408+O408</f>
        <v>750</v>
      </c>
      <c r="AB408" s="10"/>
      <c r="AC408" s="9"/>
      <c r="AD408" s="10"/>
      <c r="AE408" s="9"/>
      <c r="AF408" s="10"/>
      <c r="AG408" s="9"/>
      <c r="AH408" s="10"/>
      <c r="AI408" s="9"/>
      <c r="AJ408" s="10"/>
      <c r="AK408" s="9"/>
      <c r="AL408" s="10"/>
      <c r="AM408" s="9"/>
      <c r="AN408" s="10"/>
      <c r="AO408" s="9"/>
      <c r="AP408" s="8">
        <f>Z408+AB408+AD408+AF408+AH408+AJ408+AL408+AN408</f>
        <v>886</v>
      </c>
      <c r="AQ408" s="7">
        <f>AA408+AC408+AE408+AG408+AI408+AK408+AM408+AO408</f>
        <v>750</v>
      </c>
      <c r="AR408" s="4" t="s">
        <v>12</v>
      </c>
    </row>
    <row r="409" spans="1:44" x14ac:dyDescent="0.3">
      <c r="A409" s="12" t="s">
        <v>188</v>
      </c>
      <c r="B409" s="12" t="s">
        <v>193</v>
      </c>
      <c r="C409" s="11" t="s">
        <v>79</v>
      </c>
      <c r="D409" s="10"/>
      <c r="E409" s="9"/>
      <c r="F409" s="10"/>
      <c r="G409" s="9"/>
      <c r="H409" s="10"/>
      <c r="I409" s="9"/>
      <c r="J409" s="10"/>
      <c r="K409" s="9"/>
      <c r="L409" s="10"/>
      <c r="M409" s="9"/>
      <c r="N409" s="10"/>
      <c r="O409" s="9"/>
      <c r="P409" s="10"/>
      <c r="Q409" s="9"/>
      <c r="R409" s="10"/>
      <c r="S409" s="9"/>
      <c r="T409" s="10">
        <v>2205</v>
      </c>
      <c r="U409" s="9">
        <v>851</v>
      </c>
      <c r="V409" s="10"/>
      <c r="W409" s="9"/>
      <c r="X409" s="10"/>
      <c r="Y409" s="9"/>
      <c r="Z409" s="8">
        <f>D409+F409+H409+J409+L409+P409+R409+T409+V409+X409+N409</f>
        <v>2205</v>
      </c>
      <c r="AA409" s="7">
        <f>E409+G409+I409+K409+M409+Q409+S409+U409+W409+Y409+O409</f>
        <v>851</v>
      </c>
      <c r="AB409" s="10"/>
      <c r="AC409" s="9"/>
      <c r="AD409" s="10"/>
      <c r="AE409" s="9"/>
      <c r="AF409" s="10"/>
      <c r="AG409" s="9"/>
      <c r="AH409" s="10"/>
      <c r="AI409" s="9"/>
      <c r="AJ409" s="10"/>
      <c r="AK409" s="9"/>
      <c r="AL409" s="10"/>
      <c r="AM409" s="9"/>
      <c r="AN409" s="10"/>
      <c r="AO409" s="9"/>
      <c r="AP409" s="8">
        <f>Z409+AB409+AD409+AF409+AH409+AJ409+AL409+AN409</f>
        <v>2205</v>
      </c>
      <c r="AQ409" s="7">
        <f>AA409+AC409+AE409+AG409+AI409+AK409+AM409+AO409</f>
        <v>851</v>
      </c>
      <c r="AR409" s="4" t="s">
        <v>12</v>
      </c>
    </row>
    <row r="410" spans="1:44" x14ac:dyDescent="0.3">
      <c r="A410" s="12" t="s">
        <v>188</v>
      </c>
      <c r="B410" s="12" t="s">
        <v>192</v>
      </c>
      <c r="C410" s="11" t="s">
        <v>43</v>
      </c>
      <c r="D410" s="10">
        <v>1698</v>
      </c>
      <c r="E410" s="9">
        <v>1780</v>
      </c>
      <c r="F410" s="10"/>
      <c r="G410" s="9"/>
      <c r="H410" s="10"/>
      <c r="I410" s="9"/>
      <c r="J410" s="10"/>
      <c r="K410" s="9"/>
      <c r="L410" s="10"/>
      <c r="M410" s="9"/>
      <c r="N410" s="10"/>
      <c r="O410" s="9"/>
      <c r="P410" s="10"/>
      <c r="Q410" s="9"/>
      <c r="R410" s="10">
        <v>40</v>
      </c>
      <c r="S410" s="9">
        <v>40</v>
      </c>
      <c r="T410" s="10"/>
      <c r="U410" s="9"/>
      <c r="V410" s="10"/>
      <c r="W410" s="9"/>
      <c r="X410" s="10"/>
      <c r="Y410" s="9"/>
      <c r="Z410" s="8">
        <f>D410+F410+H410+J410+L410+P410+R410+T410+V410+X410+N410</f>
        <v>1738</v>
      </c>
      <c r="AA410" s="7">
        <f>E410+G410+I410+K410+M410+Q410+S410+U410+W410+Y410+O410</f>
        <v>1820</v>
      </c>
      <c r="AB410" s="10"/>
      <c r="AC410" s="9"/>
      <c r="AD410" s="10">
        <v>120</v>
      </c>
      <c r="AE410" s="9">
        <v>120</v>
      </c>
      <c r="AF410" s="10">
        <v>800</v>
      </c>
      <c r="AG410" s="9">
        <v>800</v>
      </c>
      <c r="AH410" s="10"/>
      <c r="AI410" s="9"/>
      <c r="AJ410" s="10"/>
      <c r="AK410" s="9"/>
      <c r="AL410" s="10"/>
      <c r="AM410" s="9"/>
      <c r="AN410" s="10"/>
      <c r="AO410" s="9"/>
      <c r="AP410" s="8">
        <f>Z410+AB410+AD410+AF410+AH410+AJ410+AL410+AN410</f>
        <v>2658</v>
      </c>
      <c r="AQ410" s="7">
        <f>AA410+AC410+AE410+AG410+AI410+AK410+AM410+AO410</f>
        <v>2740</v>
      </c>
      <c r="AR410" s="4" t="s">
        <v>42</v>
      </c>
    </row>
    <row r="411" spans="1:44" x14ac:dyDescent="0.3">
      <c r="A411" s="12" t="s">
        <v>188</v>
      </c>
      <c r="B411" s="12" t="s">
        <v>125</v>
      </c>
      <c r="C411" s="11" t="s">
        <v>75</v>
      </c>
      <c r="D411" s="10"/>
      <c r="E411" s="9"/>
      <c r="F411" s="10"/>
      <c r="G411" s="9"/>
      <c r="H411" s="10"/>
      <c r="I411" s="9"/>
      <c r="J411" s="10"/>
      <c r="K411" s="9"/>
      <c r="L411" s="10"/>
      <c r="M411" s="9"/>
      <c r="N411" s="10"/>
      <c r="O411" s="9"/>
      <c r="P411" s="10"/>
      <c r="Q411" s="9"/>
      <c r="R411" s="10"/>
      <c r="S411" s="9"/>
      <c r="T411" s="10"/>
      <c r="U411" s="9"/>
      <c r="V411" s="10">
        <v>5184</v>
      </c>
      <c r="W411" s="9">
        <v>5184</v>
      </c>
      <c r="X411" s="10"/>
      <c r="Y411" s="9"/>
      <c r="Z411" s="8">
        <f>D411+F411+H411+J411+L411+P411+R411+T411+V411+X411+N411</f>
        <v>5184</v>
      </c>
      <c r="AA411" s="7">
        <f>E411+G411+I411+K411+M411+Q411+S411+U411+W411+Y411+O411</f>
        <v>5184</v>
      </c>
      <c r="AB411" s="10"/>
      <c r="AC411" s="9"/>
      <c r="AD411" s="10"/>
      <c r="AE411" s="9"/>
      <c r="AF411" s="10"/>
      <c r="AG411" s="9"/>
      <c r="AH411" s="10"/>
      <c r="AI411" s="9"/>
      <c r="AJ411" s="10"/>
      <c r="AK411" s="9"/>
      <c r="AL411" s="10"/>
      <c r="AM411" s="9"/>
      <c r="AN411" s="10"/>
      <c r="AO411" s="9"/>
      <c r="AP411" s="8">
        <f>Z411+AB411+AD411+AF411+AH411+AJ411+AL411+AN411</f>
        <v>5184</v>
      </c>
      <c r="AQ411" s="7">
        <f>AA411+AC411+AE411+AG411+AI411+AK411+AM411+AO411</f>
        <v>5184</v>
      </c>
      <c r="AR411" s="4" t="s">
        <v>12</v>
      </c>
    </row>
    <row r="412" spans="1:44" x14ac:dyDescent="0.3">
      <c r="A412" s="12" t="s">
        <v>188</v>
      </c>
      <c r="B412" s="12" t="s">
        <v>191</v>
      </c>
      <c r="C412" s="11" t="s">
        <v>79</v>
      </c>
      <c r="D412" s="10">
        <v>43728</v>
      </c>
      <c r="E412" s="9">
        <v>41280</v>
      </c>
      <c r="F412" s="10"/>
      <c r="G412" s="9"/>
      <c r="H412" s="10"/>
      <c r="I412" s="9"/>
      <c r="J412" s="10"/>
      <c r="K412" s="9"/>
      <c r="L412" s="10"/>
      <c r="M412" s="9"/>
      <c r="N412" s="10"/>
      <c r="O412" s="9"/>
      <c r="P412" s="10"/>
      <c r="Q412" s="9"/>
      <c r="R412" s="10"/>
      <c r="S412" s="9"/>
      <c r="T412" s="10"/>
      <c r="U412" s="9"/>
      <c r="V412" s="10"/>
      <c r="W412" s="9"/>
      <c r="X412" s="10"/>
      <c r="Y412" s="9"/>
      <c r="Z412" s="8">
        <f>D412+F412+H412+J412+L412+P412+R412+T412+V412+X412+N412</f>
        <v>43728</v>
      </c>
      <c r="AA412" s="7">
        <f>E412+G412+I412+K412+M412+Q412+S412+U412+W412+Y412+O412</f>
        <v>41280</v>
      </c>
      <c r="AB412" s="10"/>
      <c r="AC412" s="9"/>
      <c r="AD412" s="10"/>
      <c r="AE412" s="9"/>
      <c r="AF412" s="10"/>
      <c r="AG412" s="9"/>
      <c r="AH412" s="10"/>
      <c r="AI412" s="9"/>
      <c r="AJ412" s="10"/>
      <c r="AK412" s="9"/>
      <c r="AL412" s="10"/>
      <c r="AM412" s="9"/>
      <c r="AN412" s="10"/>
      <c r="AO412" s="9"/>
      <c r="AP412" s="8">
        <f>Z412+AB412+AD412+AF412+AH412+AJ412+AL412+AN412</f>
        <v>43728</v>
      </c>
      <c r="AQ412" s="7">
        <f>AA412+AC412+AE412+AG412+AI412+AK412+AM412+AO412</f>
        <v>41280</v>
      </c>
      <c r="AR412" s="4" t="s">
        <v>12</v>
      </c>
    </row>
    <row r="413" spans="1:44" ht="27" x14ac:dyDescent="0.3">
      <c r="A413" s="12" t="s">
        <v>188</v>
      </c>
      <c r="B413" s="12" t="s">
        <v>190</v>
      </c>
      <c r="C413" s="11" t="s">
        <v>152</v>
      </c>
      <c r="D413" s="10">
        <v>4080</v>
      </c>
      <c r="E413" s="9">
        <v>2414</v>
      </c>
      <c r="F413" s="10"/>
      <c r="G413" s="9"/>
      <c r="H413" s="10"/>
      <c r="I413" s="9"/>
      <c r="J413" s="10"/>
      <c r="K413" s="9"/>
      <c r="L413" s="10"/>
      <c r="M413" s="9"/>
      <c r="N413" s="10"/>
      <c r="O413" s="9"/>
      <c r="P413" s="10"/>
      <c r="Q413" s="9"/>
      <c r="R413" s="10"/>
      <c r="S413" s="9"/>
      <c r="T413" s="10"/>
      <c r="U413" s="9"/>
      <c r="V413" s="10"/>
      <c r="W413" s="9"/>
      <c r="X413" s="10"/>
      <c r="Y413" s="9"/>
      <c r="Z413" s="8">
        <f>D413+F413+H413+J413+L413+P413+R413+T413+V413+X413+N413</f>
        <v>4080</v>
      </c>
      <c r="AA413" s="7">
        <f>E413+G413+I413+K413+M413+Q413+S413+U413+W413+Y413+O413</f>
        <v>2414</v>
      </c>
      <c r="AB413" s="10"/>
      <c r="AC413" s="9"/>
      <c r="AD413" s="10"/>
      <c r="AE413" s="9"/>
      <c r="AF413" s="10"/>
      <c r="AG413" s="9"/>
      <c r="AH413" s="10"/>
      <c r="AI413" s="9"/>
      <c r="AJ413" s="10"/>
      <c r="AK413" s="9"/>
      <c r="AL413" s="10"/>
      <c r="AM413" s="9"/>
      <c r="AN413" s="10"/>
      <c r="AO413" s="9"/>
      <c r="AP413" s="8">
        <f>Z413+AB413+AD413+AF413+AH413+AJ413+AL413+AN413</f>
        <v>4080</v>
      </c>
      <c r="AQ413" s="7">
        <f>AA413+AC413+AE413+AG413+AI413+AK413+AM413+AO413</f>
        <v>2414</v>
      </c>
      <c r="AR413" s="4" t="s">
        <v>12</v>
      </c>
    </row>
    <row r="414" spans="1:44" ht="27" x14ac:dyDescent="0.3">
      <c r="A414" s="12" t="s">
        <v>188</v>
      </c>
      <c r="B414" s="12" t="s">
        <v>189</v>
      </c>
      <c r="C414" s="11" t="s">
        <v>13</v>
      </c>
      <c r="D414" s="10">
        <v>6888</v>
      </c>
      <c r="E414" s="9">
        <v>8872</v>
      </c>
      <c r="F414" s="10"/>
      <c r="G414" s="9"/>
      <c r="H414" s="10"/>
      <c r="I414" s="9"/>
      <c r="J414" s="10"/>
      <c r="K414" s="9"/>
      <c r="L414" s="10"/>
      <c r="M414" s="9"/>
      <c r="N414" s="10"/>
      <c r="O414" s="9"/>
      <c r="P414" s="10"/>
      <c r="Q414" s="9"/>
      <c r="R414" s="10"/>
      <c r="S414" s="9"/>
      <c r="T414" s="10"/>
      <c r="U414" s="9"/>
      <c r="V414" s="10"/>
      <c r="W414" s="9"/>
      <c r="X414" s="10"/>
      <c r="Y414" s="9"/>
      <c r="Z414" s="8">
        <f>D414+F414+H414+J414+L414+P414+R414+T414+V414+X414+N414</f>
        <v>6888</v>
      </c>
      <c r="AA414" s="7">
        <f>E414+G414+I414+K414+M414+Q414+S414+U414+W414+Y414+O414</f>
        <v>8872</v>
      </c>
      <c r="AB414" s="10"/>
      <c r="AC414" s="9"/>
      <c r="AD414" s="10"/>
      <c r="AE414" s="9"/>
      <c r="AF414" s="10"/>
      <c r="AG414" s="9"/>
      <c r="AH414" s="10"/>
      <c r="AI414" s="9"/>
      <c r="AJ414" s="10"/>
      <c r="AK414" s="9"/>
      <c r="AL414" s="10"/>
      <c r="AM414" s="9"/>
      <c r="AN414" s="10"/>
      <c r="AO414" s="9"/>
      <c r="AP414" s="8">
        <f>Z414+AB414+AD414+AF414+AH414+AJ414+AL414+AN414</f>
        <v>6888</v>
      </c>
      <c r="AQ414" s="7">
        <f>AA414+AC414+AE414+AG414+AI414+AK414+AM414+AO414</f>
        <v>8872</v>
      </c>
      <c r="AR414" s="4" t="s">
        <v>12</v>
      </c>
    </row>
    <row r="415" spans="1:44" ht="28.8" x14ac:dyDescent="0.3">
      <c r="A415" s="12" t="s">
        <v>188</v>
      </c>
      <c r="B415" s="12" t="s">
        <v>50</v>
      </c>
      <c r="C415" s="11" t="s">
        <v>49</v>
      </c>
      <c r="D415" s="10"/>
      <c r="E415" s="9"/>
      <c r="F415" s="10"/>
      <c r="G415" s="9"/>
      <c r="H415" s="10"/>
      <c r="I415" s="9"/>
      <c r="J415" s="10"/>
      <c r="K415" s="9"/>
      <c r="L415" s="10"/>
      <c r="M415" s="9"/>
      <c r="N415" s="10"/>
      <c r="O415" s="9"/>
      <c r="P415" s="10"/>
      <c r="Q415" s="9"/>
      <c r="R415" s="10"/>
      <c r="S415" s="9"/>
      <c r="T415" s="10"/>
      <c r="U415" s="9"/>
      <c r="V415" s="10"/>
      <c r="W415" s="9"/>
      <c r="X415" s="10"/>
      <c r="Y415" s="9"/>
      <c r="Z415" s="8">
        <f>D415+F415+H415+J415+L415+P415+R415+T415+V415+X415+N415</f>
        <v>0</v>
      </c>
      <c r="AA415" s="7">
        <f>E415+G415+I415+K415+M415+Q415+S415+U415+W415+Y415+O415</f>
        <v>0</v>
      </c>
      <c r="AB415" s="10"/>
      <c r="AC415" s="9"/>
      <c r="AD415" s="10"/>
      <c r="AE415" s="9"/>
      <c r="AF415" s="10"/>
      <c r="AG415" s="9"/>
      <c r="AH415" s="10"/>
      <c r="AI415" s="9"/>
      <c r="AJ415" s="10"/>
      <c r="AK415" s="9"/>
      <c r="AL415" s="10">
        <v>5338</v>
      </c>
      <c r="AM415" s="9">
        <v>5338</v>
      </c>
      <c r="AN415" s="10"/>
      <c r="AO415" s="9"/>
      <c r="AP415" s="8">
        <f>Z415+AB415+AD415+AF415+AH415+AJ415+AL415+AN415</f>
        <v>5338</v>
      </c>
      <c r="AQ415" s="7">
        <f>AA415+AC415+AE415+AG415+AI415+AK415+AM415+AO415</f>
        <v>5338</v>
      </c>
      <c r="AR415" s="4" t="s">
        <v>48</v>
      </c>
    </row>
    <row r="416" spans="1:44" x14ac:dyDescent="0.3">
      <c r="A416" s="12" t="s">
        <v>188</v>
      </c>
      <c r="B416" s="12" t="s">
        <v>7</v>
      </c>
      <c r="C416" s="11"/>
      <c r="D416" s="10">
        <v>5096</v>
      </c>
      <c r="E416" s="9">
        <v>5719</v>
      </c>
      <c r="F416" s="10"/>
      <c r="G416" s="9"/>
      <c r="H416" s="10"/>
      <c r="I416" s="9"/>
      <c r="J416" s="10"/>
      <c r="K416" s="9"/>
      <c r="L416" s="10"/>
      <c r="M416" s="9"/>
      <c r="N416" s="10"/>
      <c r="O416" s="9"/>
      <c r="P416" s="10"/>
      <c r="Q416" s="9"/>
      <c r="R416" s="10"/>
      <c r="S416" s="9"/>
      <c r="T416" s="10"/>
      <c r="U416" s="9"/>
      <c r="V416" s="10"/>
      <c r="W416" s="9"/>
      <c r="X416" s="10"/>
      <c r="Y416" s="9"/>
      <c r="Z416" s="8">
        <f>D416+F416+H416+J416+L416+P416+R416+T416+V416+X416+N416</f>
        <v>5096</v>
      </c>
      <c r="AA416" s="7">
        <f>E416+G416+I416+K416+M416+Q416+S416+U416+W416+Y416+O416</f>
        <v>5719</v>
      </c>
      <c r="AB416" s="10"/>
      <c r="AC416" s="9"/>
      <c r="AD416" s="10"/>
      <c r="AE416" s="9"/>
      <c r="AF416" s="10"/>
      <c r="AG416" s="9"/>
      <c r="AH416" s="10"/>
      <c r="AI416" s="9"/>
      <c r="AJ416" s="10"/>
      <c r="AK416" s="9"/>
      <c r="AL416" s="10"/>
      <c r="AM416" s="9"/>
      <c r="AN416" s="10"/>
      <c r="AO416" s="9"/>
      <c r="AP416" s="8">
        <f>Z416+AB416+AD416+AF416+AH416+AJ416+AL416+AN416</f>
        <v>5096</v>
      </c>
      <c r="AQ416" s="7">
        <f>AA416+AC416+AE416+AG416+AI416+AK416+AM416+AO416</f>
        <v>5719</v>
      </c>
      <c r="AR416" s="4" t="s">
        <v>110</v>
      </c>
    </row>
    <row r="417" spans="1:44" x14ac:dyDescent="0.3">
      <c r="A417" s="12" t="s">
        <v>188</v>
      </c>
      <c r="B417" s="12" t="s">
        <v>4</v>
      </c>
      <c r="C417" s="11"/>
      <c r="D417" s="10">
        <v>4087</v>
      </c>
      <c r="E417" s="9">
        <v>4746</v>
      </c>
      <c r="F417" s="10"/>
      <c r="G417" s="9"/>
      <c r="H417" s="10"/>
      <c r="I417" s="9"/>
      <c r="J417" s="10"/>
      <c r="K417" s="9"/>
      <c r="L417" s="10"/>
      <c r="M417" s="9"/>
      <c r="N417" s="10"/>
      <c r="O417" s="9"/>
      <c r="P417" s="10"/>
      <c r="Q417" s="9"/>
      <c r="R417" s="10"/>
      <c r="S417" s="9"/>
      <c r="T417" s="10"/>
      <c r="U417" s="9"/>
      <c r="V417" s="10"/>
      <c r="W417" s="9"/>
      <c r="X417" s="10"/>
      <c r="Y417" s="9"/>
      <c r="Z417" s="8">
        <f>D417+F417+H417+J417+L417+P417+R417+T417+V417+X417+N417</f>
        <v>4087</v>
      </c>
      <c r="AA417" s="7">
        <f>E417+G417+I417+K417+M417+Q417+S417+U417+W417+Y417+O417</f>
        <v>4746</v>
      </c>
      <c r="AB417" s="10"/>
      <c r="AC417" s="9"/>
      <c r="AD417" s="10"/>
      <c r="AE417" s="9"/>
      <c r="AF417" s="10"/>
      <c r="AG417" s="9"/>
      <c r="AH417" s="10"/>
      <c r="AI417" s="9"/>
      <c r="AJ417" s="10"/>
      <c r="AK417" s="9"/>
      <c r="AL417" s="10"/>
      <c r="AM417" s="9"/>
      <c r="AN417" s="10"/>
      <c r="AO417" s="9"/>
      <c r="AP417" s="8">
        <f>Z417+AB417+AD417+AF417+AH417+AJ417+AL417+AN417</f>
        <v>4087</v>
      </c>
      <c r="AQ417" s="7">
        <f>AA417+AC417+AE417+AG417+AI417+AK417+AM417+AO417</f>
        <v>4746</v>
      </c>
      <c r="AR417" s="4" t="s">
        <v>110</v>
      </c>
    </row>
    <row r="418" spans="1:44" x14ac:dyDescent="0.3">
      <c r="A418" s="6" t="s">
        <v>187</v>
      </c>
      <c r="B418" s="6" t="s">
        <v>1</v>
      </c>
      <c r="C418" s="23"/>
      <c r="D418" s="22">
        <f>SUM(D391:D417)</f>
        <v>304417</v>
      </c>
      <c r="E418" s="26">
        <f>SUM(E391:E417)</f>
        <v>332281</v>
      </c>
      <c r="F418" s="22">
        <f>SUM(F391:F417)</f>
        <v>3234</v>
      </c>
      <c r="G418" s="22">
        <f>SUM(G391:G417)</f>
        <v>2896</v>
      </c>
      <c r="H418" s="22">
        <f>SUM(H391:H417)</f>
        <v>27382</v>
      </c>
      <c r="I418" s="22">
        <f>SUM(I391:I417)</f>
        <v>27382</v>
      </c>
      <c r="J418" s="22">
        <f>SUM(J391:J417)</f>
        <v>2912</v>
      </c>
      <c r="K418" s="22">
        <f>SUM(K391:K417)</f>
        <v>2912</v>
      </c>
      <c r="L418" s="22">
        <f>SUM(L391:L417)</f>
        <v>15233</v>
      </c>
      <c r="M418" s="22">
        <f>SUM(M391:M417)</f>
        <v>14573</v>
      </c>
      <c r="N418" s="22">
        <f>SUM(N391:N417)</f>
        <v>1120</v>
      </c>
      <c r="O418" s="22">
        <f>SUM(O391:O417)</f>
        <v>955</v>
      </c>
      <c r="P418" s="22">
        <f>SUM(P391:P417)</f>
        <v>688</v>
      </c>
      <c r="Q418" s="22">
        <f>SUM(Q391:Q417)</f>
        <v>688</v>
      </c>
      <c r="R418" s="22">
        <f>SUM(R391:R417)</f>
        <v>7231</v>
      </c>
      <c r="S418" s="22">
        <f>SUM(S391:S417)</f>
        <v>6568</v>
      </c>
      <c r="T418" s="22">
        <f>SUM(T391:T417)</f>
        <v>9276</v>
      </c>
      <c r="U418" s="22">
        <f>SUM(U391:U417)</f>
        <v>8484</v>
      </c>
      <c r="V418" s="22">
        <f>SUM(V391:V417)</f>
        <v>5184</v>
      </c>
      <c r="W418" s="22">
        <f>SUM(W391:W417)</f>
        <v>5184</v>
      </c>
      <c r="X418" s="22">
        <f>SUM(X391:X417)</f>
        <v>218</v>
      </c>
      <c r="Y418" s="22">
        <f>SUM(Y391:Y417)</f>
        <v>218</v>
      </c>
      <c r="Z418" s="22">
        <f>SUM(Z391:Z417)</f>
        <v>376895</v>
      </c>
      <c r="AA418" s="22">
        <f>SUM(AA391:AA417)</f>
        <v>402141</v>
      </c>
      <c r="AB418" s="22">
        <f>SUM(AB391:AB417)</f>
        <v>525</v>
      </c>
      <c r="AC418" s="22">
        <f>SUM(AC391:AC417)</f>
        <v>415</v>
      </c>
      <c r="AD418" s="22">
        <f>SUM(AD391:AD417)</f>
        <v>50959</v>
      </c>
      <c r="AE418" s="22">
        <f>SUM(AE391:AE417)</f>
        <v>50365</v>
      </c>
      <c r="AF418" s="22">
        <f>SUM(AF391:AF417)</f>
        <v>25420</v>
      </c>
      <c r="AG418" s="22">
        <f>SUM(AG391:AG417)</f>
        <v>23670</v>
      </c>
      <c r="AH418" s="22">
        <f>SUM(AH391:AH417)</f>
        <v>1215</v>
      </c>
      <c r="AI418" s="22">
        <f>SUM(AI391:AI417)</f>
        <v>1178</v>
      </c>
      <c r="AJ418" s="22">
        <f>SUM(AJ391:AJ417)</f>
        <v>0</v>
      </c>
      <c r="AK418" s="22">
        <f>SUM(AK391:AK417)</f>
        <v>0</v>
      </c>
      <c r="AL418" s="22">
        <f>SUM(AL391:AL417)</f>
        <v>5338</v>
      </c>
      <c r="AM418" s="22">
        <f>SUM(AM391:AM417)</f>
        <v>5338</v>
      </c>
      <c r="AN418" s="22">
        <f>SUM(AN391:AN417)</f>
        <v>0</v>
      </c>
      <c r="AO418" s="22">
        <f>SUM(AO391:AO417)</f>
        <v>0</v>
      </c>
      <c r="AP418" s="22">
        <f>SUM(AP391:AP417)</f>
        <v>460352</v>
      </c>
      <c r="AQ418" s="22">
        <f>SUM(AQ391:AQ417)</f>
        <v>483107</v>
      </c>
      <c r="AR418" s="25"/>
    </row>
    <row r="419" spans="1:44" ht="15.6" x14ac:dyDescent="0.3">
      <c r="A419" s="24"/>
      <c r="B419" s="24" t="s">
        <v>186</v>
      </c>
      <c r="C419" s="24"/>
      <c r="D419" s="24">
        <f>D37+D70+D96+D128+D166+D193+D229+D261+D287+D306+D337+D367+D390+D418</f>
        <v>6796668</v>
      </c>
      <c r="E419" s="24">
        <f>E37+E70+E96+E128+E166+E193+E229+E261+E287+E306+E337+E367+E390+E418</f>
        <v>7399371</v>
      </c>
      <c r="F419" s="24">
        <f>F37+F70+F96+F128+F166+F193+F229+F261+F287+F306+F337+F367+F390+F418</f>
        <v>48397</v>
      </c>
      <c r="G419" s="24">
        <f>G37+G70+G96+G128+G166+G193+G229+G261+G287+G306+G337+G367+G390+G418</f>
        <v>43943</v>
      </c>
      <c r="H419" s="24">
        <f>H37+H70+H96+H128+H166+H193+H229+H261+H287+H306+H337+H367+H390+H418</f>
        <v>316866</v>
      </c>
      <c r="I419" s="24">
        <f>I37+I70+I96+I128+I166+I193+I229+I261+I287+I306+I337+I367+I390+I418</f>
        <v>354231</v>
      </c>
      <c r="J419" s="24">
        <f>J37+J70+J96+J128+J166+J193+J229+J261+J287+J306+J337+J367+J390+J418</f>
        <v>70103</v>
      </c>
      <c r="K419" s="24">
        <f>K37+K70+K96+K128+K166+K193+K229+K261+K287+K306+K337+K367+K390+K418</f>
        <v>73216</v>
      </c>
      <c r="L419" s="24">
        <f>L37+L70+L96+L128+L166+L193+L229+L261+L287+L306+L337+L367+L390+L418</f>
        <v>292276</v>
      </c>
      <c r="M419" s="24">
        <f>M37+M70+M96+M128+M166+M193+M229+M261+M287+M306+M337+M367+M390+M418</f>
        <v>285295</v>
      </c>
      <c r="N419" s="24">
        <f>N37+N70+N96+N128+N166+N193+N229+N261+N287+N306+N337+N367+N390+N418</f>
        <v>46797</v>
      </c>
      <c r="O419" s="24">
        <f>O37+O70+O96+O128+O166+O193+O229+O261+O287+O306+O337+O367+O390+O418</f>
        <v>47775</v>
      </c>
      <c r="P419" s="24">
        <f>P37+P70+P96+P128+P166+P193+P229+P261+P287+P306+P337+P367+P390+P418</f>
        <v>188665</v>
      </c>
      <c r="Q419" s="24">
        <f>Q37+Q70+Q96+Q128+Q166+Q193+Q229+Q261+Q287+Q306+Q337+Q367+Q390+Q418</f>
        <v>157824</v>
      </c>
      <c r="R419" s="24">
        <f>R37+R70+R96+R128+R166+R193+R229+R261+R287+R306+R337+R367+R390+R418</f>
        <v>238611</v>
      </c>
      <c r="S419" s="24">
        <f>S37+S70+S96+S128+S166+S193+S229+S261+S287+S306+S337+S367+S390+S418</f>
        <v>224728</v>
      </c>
      <c r="T419" s="24">
        <f>T37+T70+T96+T128+T166+T193+T229+T261+T287+T306+T337+T367+T390+T418</f>
        <v>367964</v>
      </c>
      <c r="U419" s="24">
        <f>U37+U70+U96+U128+U166+U193+U229+U261+U287+U306+U337+U367+U390+U418</f>
        <v>371452</v>
      </c>
      <c r="V419" s="24">
        <f>V37+V70+V96+V128+V166+V193+V229+V261+V287+V306+V337+V367+V390+V418</f>
        <v>185593</v>
      </c>
      <c r="W419" s="24">
        <f>W37+W70+W96+W128+W166+W193+W229+W261+W287+W306+W337+W367+W390+W418</f>
        <v>172563</v>
      </c>
      <c r="X419" s="24">
        <f>X37+X70+X96+X128+X166+X193+X229+X261+X287+X306+X337+X367+X390+X418</f>
        <v>1361</v>
      </c>
      <c r="Y419" s="24">
        <f>Y37+Y70+Y96+Y128+Y166+Y193+Y229+Y261+Y287+Y306+Y337+Y367+Y390+Y418</f>
        <v>1108</v>
      </c>
      <c r="Z419" s="24">
        <f>Z37+Z70+Z96+Z128+Z166+Z193+Z229+Z261+Z287+Z306+Z337+Z367+Z390+Z418</f>
        <v>8553301</v>
      </c>
      <c r="AA419" s="24">
        <f>AA37+AA70+AA96+AA128+AA166+AA193+AA229+AA261+AA287+AA306+AA337+AA367+AA390+AA418</f>
        <v>9131506</v>
      </c>
      <c r="AB419" s="24">
        <f>AB37+AB70+AB96+AB128+AB166+AB193+AB229+AB261+AB287+AB306+AB337+AB367+AB390+AB418</f>
        <v>4980</v>
      </c>
      <c r="AC419" s="24">
        <f>AC37+AC70+AC96+AC128+AC166+AC193+AC229+AC261+AC287+AC306+AC337+AC367+AC390+AC418</f>
        <v>2795</v>
      </c>
      <c r="AD419" s="24">
        <f>AD37+AD70+AD96+AD128+AD166+AD193+AD229+AD261+AD287+AD306+AD337+AD367+AD390+AD418</f>
        <v>1275670</v>
      </c>
      <c r="AE419" s="24">
        <f>AE37+AE70+AE96+AE128+AE166+AE193+AE229+AE261+AE287+AE306+AE337+AE367+AE390+AE418</f>
        <v>1153679</v>
      </c>
      <c r="AF419" s="24">
        <f>AF37+AF70+AF96+AF128+AF166+AF193+AF229+AF261+AF287+AF306+AF337+AF367+AF390+AF418</f>
        <v>601579</v>
      </c>
      <c r="AG419" s="24">
        <f>AG37+AG70+AG96+AG128+AG166+AG193+AG229+AG261+AG287+AG306+AG337+AG367+AG390+AG418</f>
        <v>657489</v>
      </c>
      <c r="AH419" s="24">
        <f>AH37+AH70+AH96+AH128+AH166+AH193+AH229+AH261+AH287+AH306+AH337+AH367+AH390+AH418</f>
        <v>33031</v>
      </c>
      <c r="AI419" s="24">
        <f>AI37+AI70+AI96+AI128+AI166+AI193+AI229+AI261+AI287+AI306+AI337+AI367+AI390+AI418</f>
        <v>32527</v>
      </c>
      <c r="AJ419" s="24">
        <f>AJ37+AJ70+AJ96+AJ128+AJ166+AJ193+AJ229+AJ261+AJ287+AJ306+AJ337+AJ367+AJ390+AJ418</f>
        <v>0</v>
      </c>
      <c r="AK419" s="24">
        <f>AK37+AK70+AK96+AK128+AK166+AK193+AK229+AK261+AK287+AK306+AK337+AK367+AK390+AK418</f>
        <v>0</v>
      </c>
      <c r="AL419" s="24">
        <f>AL37+AL70+AL96+AL128+AL166+AL193+AL229+AL261+AL287+AL306+AL337+AL367+AL390+AL418</f>
        <v>168731</v>
      </c>
      <c r="AM419" s="24">
        <f>AM37+AM70+AM96+AM128+AM166+AM193+AM229+AM261+AM287+AM306+AM337+AM367+AM390+AM418</f>
        <v>165815</v>
      </c>
      <c r="AN419" s="24">
        <f>AN37+AN70+AN96+AN128+AN166+AN193+AN229+AN261+AN287+AN306+AN337+AN367+AN390+AN418</f>
        <v>2297</v>
      </c>
      <c r="AO419" s="24">
        <f>AO37+AO70+AO96+AO128+AO166+AO193+AO229+AO261+AO287+AO306+AO337+AO367+AO390+AO418</f>
        <v>3326</v>
      </c>
      <c r="AP419" s="24">
        <f>AP37+AP70+AP96+AP128+AP166+AP193+AP229+AP261+AP287+AP306+AP337+AP367+AP390+AP418</f>
        <v>10639589</v>
      </c>
      <c r="AQ419" s="24">
        <f>AQ37+AQ70+AQ96+AQ128+AQ166+AQ193+AQ229+AQ261+AQ287+AQ306+AQ337+AQ367+AQ390+AQ418</f>
        <v>11147137</v>
      </c>
      <c r="AR419" s="4"/>
    </row>
    <row r="420" spans="1:44" x14ac:dyDescent="0.3">
      <c r="A420" s="12" t="s">
        <v>118</v>
      </c>
      <c r="B420" s="12" t="s">
        <v>185</v>
      </c>
      <c r="C420" s="11" t="s">
        <v>13</v>
      </c>
      <c r="D420" s="10">
        <v>64462</v>
      </c>
      <c r="E420" s="9">
        <v>75059</v>
      </c>
      <c r="F420" s="10">
        <v>550</v>
      </c>
      <c r="G420" s="9">
        <v>900</v>
      </c>
      <c r="H420" s="10">
        <v>6700</v>
      </c>
      <c r="I420" s="9">
        <v>6700</v>
      </c>
      <c r="J420" s="10">
        <v>2388</v>
      </c>
      <c r="K420" s="9">
        <v>2300</v>
      </c>
      <c r="L420" s="10">
        <v>4100</v>
      </c>
      <c r="M420" s="9">
        <v>4100</v>
      </c>
      <c r="N420" s="10">
        <v>280</v>
      </c>
      <c r="O420" s="9">
        <v>280</v>
      </c>
      <c r="P420" s="10">
        <v>880</v>
      </c>
      <c r="Q420" s="9">
        <v>880</v>
      </c>
      <c r="R420" s="10">
        <v>530</v>
      </c>
      <c r="S420" s="9">
        <v>500</v>
      </c>
      <c r="T420" s="10">
        <v>17592</v>
      </c>
      <c r="U420" s="9">
        <v>16511</v>
      </c>
      <c r="V420" s="10"/>
      <c r="W420" s="9"/>
      <c r="X420" s="10"/>
      <c r="Y420" s="9"/>
      <c r="Z420" s="8">
        <f>D420+F420+H420+J420+L420+P420+R420+T420+V420+X420+N420</f>
        <v>97482</v>
      </c>
      <c r="AA420" s="7">
        <f>E420+G420+I420+K420+M420+Q420+S420+U420+W420+Y420+O420</f>
        <v>107230</v>
      </c>
      <c r="AB420" s="10"/>
      <c r="AC420" s="9"/>
      <c r="AD420" s="10">
        <v>3400</v>
      </c>
      <c r="AE420" s="9">
        <v>3000</v>
      </c>
      <c r="AF420" s="10">
        <v>3100</v>
      </c>
      <c r="AG420" s="9">
        <v>2800</v>
      </c>
      <c r="AH420" s="10"/>
      <c r="AI420" s="9"/>
      <c r="AJ420" s="10"/>
      <c r="AK420" s="9"/>
      <c r="AL420" s="10"/>
      <c r="AM420" s="9"/>
      <c r="AN420" s="10"/>
      <c r="AO420" s="9"/>
      <c r="AP420" s="8">
        <f>Z420+AB420+AD420+AF420+AH420+AJ420+AL420+AN420</f>
        <v>103982</v>
      </c>
      <c r="AQ420" s="7">
        <f>AA420+AC420+AE420+AG420+AI420+AK420+AM420+AO420</f>
        <v>113030</v>
      </c>
      <c r="AR420" s="4" t="s">
        <v>151</v>
      </c>
    </row>
    <row r="421" spans="1:44" ht="27" x14ac:dyDescent="0.3">
      <c r="A421" s="12" t="s">
        <v>118</v>
      </c>
      <c r="B421" s="12" t="s">
        <v>184</v>
      </c>
      <c r="C421" s="11" t="s">
        <v>13</v>
      </c>
      <c r="D421" s="10">
        <f>71615+1482</f>
        <v>73097</v>
      </c>
      <c r="E421" s="9">
        <v>76853</v>
      </c>
      <c r="F421" s="10"/>
      <c r="G421" s="9"/>
      <c r="H421" s="10"/>
      <c r="I421" s="9"/>
      <c r="J421" s="10"/>
      <c r="K421" s="9"/>
      <c r="L421" s="10"/>
      <c r="M421" s="9"/>
      <c r="N421" s="10"/>
      <c r="O421" s="9"/>
      <c r="P421" s="10"/>
      <c r="Q421" s="9"/>
      <c r="R421" s="10"/>
      <c r="S421" s="9"/>
      <c r="T421" s="10"/>
      <c r="U421" s="9"/>
      <c r="V421" s="10"/>
      <c r="W421" s="9"/>
      <c r="X421" s="10"/>
      <c r="Y421" s="9"/>
      <c r="Z421" s="8">
        <f>D421+F421+H421+J421+L421+P421+R421+T421+V421+X421+N421</f>
        <v>73097</v>
      </c>
      <c r="AA421" s="7">
        <f>E421+G421+I421+K421+M421+Q421+S421+U421+W421+Y421+O421</f>
        <v>76853</v>
      </c>
      <c r="AB421" s="10"/>
      <c r="AC421" s="9"/>
      <c r="AD421" s="10"/>
      <c r="AE421" s="9"/>
      <c r="AF421" s="10"/>
      <c r="AG421" s="9"/>
      <c r="AH421" s="10"/>
      <c r="AI421" s="9"/>
      <c r="AJ421" s="10"/>
      <c r="AK421" s="9"/>
      <c r="AL421" s="10"/>
      <c r="AM421" s="9"/>
      <c r="AN421" s="10"/>
      <c r="AO421" s="9"/>
      <c r="AP421" s="8">
        <f>Z421+AB421+AD421+AF421+AH421+AJ421+AL421+AN421</f>
        <v>73097</v>
      </c>
      <c r="AQ421" s="7">
        <f>AA421+AC421+AE421+AG421+AI421+AK421+AM421+AO421</f>
        <v>76853</v>
      </c>
      <c r="AR421" s="4" t="s">
        <v>151</v>
      </c>
    </row>
    <row r="422" spans="1:44" ht="40.5" customHeight="1" x14ac:dyDescent="0.3">
      <c r="A422" s="12" t="s">
        <v>118</v>
      </c>
      <c r="B422" s="12" t="s">
        <v>183</v>
      </c>
      <c r="C422" s="11" t="s">
        <v>13</v>
      </c>
      <c r="D422" s="10">
        <v>30664</v>
      </c>
      <c r="E422" s="9">
        <v>30296</v>
      </c>
      <c r="F422" s="10"/>
      <c r="G422" s="9"/>
      <c r="H422" s="10"/>
      <c r="I422" s="9"/>
      <c r="J422" s="10"/>
      <c r="K422" s="9"/>
      <c r="L422" s="10"/>
      <c r="M422" s="9"/>
      <c r="N422" s="10"/>
      <c r="O422" s="9"/>
      <c r="P422" s="10"/>
      <c r="Q422" s="9"/>
      <c r="R422" s="10"/>
      <c r="S422" s="9"/>
      <c r="T422" s="10"/>
      <c r="U422" s="9"/>
      <c r="V422" s="10"/>
      <c r="W422" s="9"/>
      <c r="X422" s="10"/>
      <c r="Y422" s="9"/>
      <c r="Z422" s="8">
        <f>D422+F422+H422+J422+L422+P422+R422+T422+V422+X422+N422</f>
        <v>30664</v>
      </c>
      <c r="AA422" s="7">
        <f>E422+G422+I422+K422+M422+Q422+S422+U422+W422+Y422+O422</f>
        <v>30296</v>
      </c>
      <c r="AB422" s="10"/>
      <c r="AC422" s="9"/>
      <c r="AD422" s="10"/>
      <c r="AE422" s="9"/>
      <c r="AF422" s="10"/>
      <c r="AG422" s="9"/>
      <c r="AH422" s="10"/>
      <c r="AI422" s="9"/>
      <c r="AJ422" s="10"/>
      <c r="AK422" s="9"/>
      <c r="AL422" s="10"/>
      <c r="AM422" s="9"/>
      <c r="AN422" s="10"/>
      <c r="AO422" s="9"/>
      <c r="AP422" s="8">
        <f>Z422+AB422+AD422+AF422+AH422+AJ422+AL422+AN422</f>
        <v>30664</v>
      </c>
      <c r="AQ422" s="7">
        <f>AA422+AC422+AE422+AG422+AI422+AK422+AM422+AO422</f>
        <v>30296</v>
      </c>
      <c r="AR422" s="4" t="s">
        <v>151</v>
      </c>
    </row>
    <row r="423" spans="1:44" ht="27" x14ac:dyDescent="0.3">
      <c r="A423" s="12" t="s">
        <v>118</v>
      </c>
      <c r="B423" s="12" t="s">
        <v>182</v>
      </c>
      <c r="C423" s="11" t="s">
        <v>152</v>
      </c>
      <c r="D423" s="10">
        <v>1272</v>
      </c>
      <c r="E423" s="9">
        <v>1610</v>
      </c>
      <c r="F423" s="10"/>
      <c r="G423" s="9"/>
      <c r="H423" s="10"/>
      <c r="I423" s="9"/>
      <c r="J423" s="10"/>
      <c r="K423" s="9"/>
      <c r="L423" s="10"/>
      <c r="M423" s="9"/>
      <c r="N423" s="10"/>
      <c r="O423" s="9"/>
      <c r="P423" s="10"/>
      <c r="Q423" s="9"/>
      <c r="R423" s="10"/>
      <c r="S423" s="9"/>
      <c r="T423" s="10"/>
      <c r="U423" s="9"/>
      <c r="V423" s="10"/>
      <c r="W423" s="9"/>
      <c r="X423" s="10"/>
      <c r="Y423" s="9"/>
      <c r="Z423" s="8">
        <f>D423+F423+H423+J423+L423+P423+R423+T423+V423+X423+N423</f>
        <v>1272</v>
      </c>
      <c r="AA423" s="7">
        <f>E423+G423+I423+K423+M423+Q423+S423+U423+W423+Y423+O423</f>
        <v>1610</v>
      </c>
      <c r="AB423" s="10"/>
      <c r="AC423" s="9"/>
      <c r="AD423" s="10"/>
      <c r="AE423" s="9"/>
      <c r="AF423" s="10"/>
      <c r="AG423" s="9"/>
      <c r="AH423" s="10"/>
      <c r="AI423" s="9"/>
      <c r="AJ423" s="10"/>
      <c r="AK423" s="9"/>
      <c r="AL423" s="10"/>
      <c r="AM423" s="9"/>
      <c r="AN423" s="10"/>
      <c r="AO423" s="9"/>
      <c r="AP423" s="8">
        <f>Z423+AB423+AD423+AF423+AH423+AJ423+AL423+AN423</f>
        <v>1272</v>
      </c>
      <c r="AQ423" s="7">
        <f>AA423+AC423+AE423+AG423+AI423+AK423+AM423+AO423</f>
        <v>1610</v>
      </c>
      <c r="AR423" s="4" t="s">
        <v>151</v>
      </c>
    </row>
    <row r="424" spans="1:44" x14ac:dyDescent="0.3">
      <c r="A424" s="12" t="s">
        <v>118</v>
      </c>
      <c r="B424" s="12" t="s">
        <v>181</v>
      </c>
      <c r="C424" s="11" t="s">
        <v>13</v>
      </c>
      <c r="D424" s="10">
        <v>122834</v>
      </c>
      <c r="E424" s="9">
        <v>144304</v>
      </c>
      <c r="F424" s="10">
        <v>600</v>
      </c>
      <c r="G424" s="9">
        <v>970</v>
      </c>
      <c r="H424" s="10">
        <v>21800</v>
      </c>
      <c r="I424" s="9">
        <v>21800</v>
      </c>
      <c r="J424" s="10">
        <v>8900</v>
      </c>
      <c r="K424" s="9">
        <v>8000</v>
      </c>
      <c r="L424" s="10">
        <v>9000</v>
      </c>
      <c r="M424" s="9">
        <v>9000</v>
      </c>
      <c r="N424" s="10">
        <v>1170</v>
      </c>
      <c r="O424" s="9">
        <v>1100</v>
      </c>
      <c r="P424" s="10"/>
      <c r="Q424" s="9"/>
      <c r="R424" s="10">
        <v>350</v>
      </c>
      <c r="S424" s="9">
        <v>350</v>
      </c>
      <c r="T424" s="10">
        <v>36879</v>
      </c>
      <c r="U424" s="9">
        <v>37034</v>
      </c>
      <c r="V424" s="10"/>
      <c r="W424" s="9"/>
      <c r="X424" s="10"/>
      <c r="Y424" s="9"/>
      <c r="Z424" s="8">
        <f>D424+F424+H424+J424+L424+P424+R424+T424+V424+X424+N424</f>
        <v>201533</v>
      </c>
      <c r="AA424" s="7">
        <f>E424+G424+I424+K424+M424+Q424+S424+U424+W424+Y424+O424</f>
        <v>222558</v>
      </c>
      <c r="AB424" s="10"/>
      <c r="AC424" s="9"/>
      <c r="AD424" s="10">
        <v>4680</v>
      </c>
      <c r="AE424" s="9">
        <v>4080</v>
      </c>
      <c r="AF424" s="10">
        <v>5623</v>
      </c>
      <c r="AG424" s="9">
        <v>5023</v>
      </c>
      <c r="AH424" s="10"/>
      <c r="AI424" s="9"/>
      <c r="AJ424" s="10"/>
      <c r="AK424" s="9"/>
      <c r="AL424" s="10"/>
      <c r="AM424" s="9"/>
      <c r="AN424" s="10"/>
      <c r="AO424" s="9"/>
      <c r="AP424" s="8">
        <f>Z424+AB424+AD424+AF424+AH424+AJ424+AL424+AN424</f>
        <v>211836</v>
      </c>
      <c r="AQ424" s="7">
        <f>AA424+AC424+AE424+AG424+AI424+AK424+AM424+AO424</f>
        <v>231661</v>
      </c>
      <c r="AR424" s="4" t="s">
        <v>151</v>
      </c>
    </row>
    <row r="425" spans="1:44" ht="27" x14ac:dyDescent="0.3">
      <c r="A425" s="12" t="s">
        <v>118</v>
      </c>
      <c r="B425" s="12" t="s">
        <v>180</v>
      </c>
      <c r="C425" s="11" t="s">
        <v>13</v>
      </c>
      <c r="D425" s="10">
        <f>138862+3042</f>
        <v>141904</v>
      </c>
      <c r="E425" s="9">
        <v>148070</v>
      </c>
      <c r="F425" s="10"/>
      <c r="G425" s="9"/>
      <c r="H425" s="10"/>
      <c r="I425" s="9"/>
      <c r="J425" s="10"/>
      <c r="K425" s="9"/>
      <c r="L425" s="10"/>
      <c r="M425" s="9"/>
      <c r="N425" s="10"/>
      <c r="O425" s="9"/>
      <c r="P425" s="10"/>
      <c r="Q425" s="9"/>
      <c r="R425" s="10"/>
      <c r="S425" s="9"/>
      <c r="T425" s="10"/>
      <c r="U425" s="9"/>
      <c r="V425" s="10"/>
      <c r="W425" s="9"/>
      <c r="X425" s="10"/>
      <c r="Y425" s="9"/>
      <c r="Z425" s="8">
        <f>D425+F425+H425+J425+L425+P425+R425+T425+V425+X425+N425</f>
        <v>141904</v>
      </c>
      <c r="AA425" s="7">
        <f>E425+G425+I425+K425+M425+Q425+S425+U425+W425+Y425+O425</f>
        <v>148070</v>
      </c>
      <c r="AB425" s="10"/>
      <c r="AC425" s="9"/>
      <c r="AD425" s="10"/>
      <c r="AE425" s="9"/>
      <c r="AF425" s="10"/>
      <c r="AG425" s="9"/>
      <c r="AH425" s="10"/>
      <c r="AI425" s="9"/>
      <c r="AJ425" s="10"/>
      <c r="AK425" s="9"/>
      <c r="AL425" s="10"/>
      <c r="AM425" s="9"/>
      <c r="AN425" s="10"/>
      <c r="AO425" s="9"/>
      <c r="AP425" s="8">
        <f>Z425+AB425+AD425+AF425+AH425+AJ425+AL425+AN425</f>
        <v>141904</v>
      </c>
      <c r="AQ425" s="7">
        <f>AA425+AC425+AE425+AG425+AI425+AK425+AM425+AO425</f>
        <v>148070</v>
      </c>
      <c r="AR425" s="4" t="s">
        <v>151</v>
      </c>
    </row>
    <row r="426" spans="1:44" ht="27" x14ac:dyDescent="0.3">
      <c r="A426" s="12" t="s">
        <v>118</v>
      </c>
      <c r="B426" s="12" t="s">
        <v>179</v>
      </c>
      <c r="C426" s="11" t="s">
        <v>13</v>
      </c>
      <c r="D426" s="10">
        <v>59456</v>
      </c>
      <c r="E426" s="9">
        <v>61264</v>
      </c>
      <c r="F426" s="10"/>
      <c r="G426" s="9"/>
      <c r="H426" s="10"/>
      <c r="I426" s="9"/>
      <c r="J426" s="10"/>
      <c r="K426" s="9"/>
      <c r="L426" s="10"/>
      <c r="M426" s="9"/>
      <c r="N426" s="10"/>
      <c r="O426" s="9"/>
      <c r="P426" s="10"/>
      <c r="Q426" s="9"/>
      <c r="R426" s="10"/>
      <c r="S426" s="9"/>
      <c r="T426" s="10"/>
      <c r="U426" s="9"/>
      <c r="V426" s="10"/>
      <c r="W426" s="9"/>
      <c r="X426" s="10"/>
      <c r="Y426" s="9"/>
      <c r="Z426" s="8">
        <f>D426+F426+H426+J426+L426+P426+R426+T426+V426+X426+N426</f>
        <v>59456</v>
      </c>
      <c r="AA426" s="7">
        <f>E426+G426+I426+K426+M426+Q426+S426+U426+W426+Y426+O426</f>
        <v>61264</v>
      </c>
      <c r="AB426" s="10"/>
      <c r="AC426" s="9"/>
      <c r="AD426" s="10"/>
      <c r="AE426" s="9"/>
      <c r="AF426" s="10"/>
      <c r="AG426" s="9"/>
      <c r="AH426" s="10"/>
      <c r="AI426" s="9"/>
      <c r="AJ426" s="10"/>
      <c r="AK426" s="9"/>
      <c r="AL426" s="10"/>
      <c r="AM426" s="9"/>
      <c r="AN426" s="10"/>
      <c r="AO426" s="9"/>
      <c r="AP426" s="8">
        <f>Z426+AB426+AD426+AF426+AH426+AJ426+AL426+AN426</f>
        <v>59456</v>
      </c>
      <c r="AQ426" s="7">
        <f>AA426+AC426+AE426+AG426+AI426+AK426+AM426+AO426</f>
        <v>61264</v>
      </c>
      <c r="AR426" s="4" t="s">
        <v>151</v>
      </c>
    </row>
    <row r="427" spans="1:44" ht="41.25" customHeight="1" x14ac:dyDescent="0.3">
      <c r="A427" s="12" t="s">
        <v>118</v>
      </c>
      <c r="B427" s="12" t="s">
        <v>178</v>
      </c>
      <c r="C427" s="11" t="s">
        <v>152</v>
      </c>
      <c r="D427" s="10">
        <v>1024</v>
      </c>
      <c r="E427" s="9">
        <v>565</v>
      </c>
      <c r="F427" s="10"/>
      <c r="G427" s="9"/>
      <c r="H427" s="10"/>
      <c r="I427" s="9"/>
      <c r="J427" s="10"/>
      <c r="K427" s="9"/>
      <c r="L427" s="10"/>
      <c r="M427" s="9"/>
      <c r="N427" s="10"/>
      <c r="O427" s="9"/>
      <c r="P427" s="10"/>
      <c r="Q427" s="9"/>
      <c r="R427" s="10"/>
      <c r="S427" s="9"/>
      <c r="T427" s="10"/>
      <c r="U427" s="9"/>
      <c r="V427" s="10"/>
      <c r="W427" s="9"/>
      <c r="X427" s="10"/>
      <c r="Y427" s="9"/>
      <c r="Z427" s="8">
        <f>D427+F427+H427+J427+L427+P427+R427+T427+V427+X427+N427</f>
        <v>1024</v>
      </c>
      <c r="AA427" s="7">
        <f>E427+G427+I427+K427+M427+Q427+S427+U427+W427+Y427+O427</f>
        <v>565</v>
      </c>
      <c r="AB427" s="10"/>
      <c r="AC427" s="9"/>
      <c r="AD427" s="10"/>
      <c r="AE427" s="9"/>
      <c r="AF427" s="10"/>
      <c r="AG427" s="9"/>
      <c r="AH427" s="10"/>
      <c r="AI427" s="9"/>
      <c r="AJ427" s="10"/>
      <c r="AK427" s="9"/>
      <c r="AL427" s="10"/>
      <c r="AM427" s="9"/>
      <c r="AN427" s="10"/>
      <c r="AO427" s="9"/>
      <c r="AP427" s="8">
        <f>Z427+AB427+AD427+AF427+AH427+AJ427+AL427+AN427</f>
        <v>1024</v>
      </c>
      <c r="AQ427" s="7">
        <f>AA427+AC427+AE427+AG427+AI427+AK427+AM427+AO427</f>
        <v>565</v>
      </c>
      <c r="AR427" s="4" t="s">
        <v>151</v>
      </c>
    </row>
    <row r="428" spans="1:44" x14ac:dyDescent="0.3">
      <c r="A428" s="12" t="s">
        <v>118</v>
      </c>
      <c r="B428" s="12" t="s">
        <v>177</v>
      </c>
      <c r="C428" s="11" t="s">
        <v>13</v>
      </c>
      <c r="D428" s="10">
        <v>177945</v>
      </c>
      <c r="E428" s="9">
        <v>206460</v>
      </c>
      <c r="F428" s="10">
        <v>1000</v>
      </c>
      <c r="G428" s="9">
        <v>1200</v>
      </c>
      <c r="H428" s="10">
        <v>38000</v>
      </c>
      <c r="I428" s="9">
        <v>38000</v>
      </c>
      <c r="J428" s="10">
        <v>10000</v>
      </c>
      <c r="K428" s="9">
        <v>10000</v>
      </c>
      <c r="L428" s="10">
        <v>31000</v>
      </c>
      <c r="M428" s="9">
        <v>30000</v>
      </c>
      <c r="N428" s="10">
        <v>932</v>
      </c>
      <c r="O428" s="9">
        <v>932</v>
      </c>
      <c r="P428" s="10"/>
      <c r="Q428" s="9"/>
      <c r="R428" s="10">
        <v>4300</v>
      </c>
      <c r="S428" s="9">
        <v>3300</v>
      </c>
      <c r="T428" s="10">
        <v>51644</v>
      </c>
      <c r="U428" s="9">
        <v>48249</v>
      </c>
      <c r="V428" s="10"/>
      <c r="W428" s="9"/>
      <c r="X428" s="10"/>
      <c r="Y428" s="9"/>
      <c r="Z428" s="8">
        <f>D428+F428+H428+J428+L428+P428+R428+T428+V428+X428+N428</f>
        <v>314821</v>
      </c>
      <c r="AA428" s="7">
        <f>E428+G428+I428+K428+M428+Q428+S428+U428+W428+Y428+O428</f>
        <v>338141</v>
      </c>
      <c r="AB428" s="10"/>
      <c r="AC428" s="9"/>
      <c r="AD428" s="10">
        <v>7300</v>
      </c>
      <c r="AE428" s="9">
        <v>7000</v>
      </c>
      <c r="AF428" s="10">
        <v>14300</v>
      </c>
      <c r="AG428" s="9">
        <v>13000</v>
      </c>
      <c r="AH428" s="10"/>
      <c r="AI428" s="9"/>
      <c r="AJ428" s="10"/>
      <c r="AK428" s="9"/>
      <c r="AL428" s="10"/>
      <c r="AM428" s="9"/>
      <c r="AN428" s="10"/>
      <c r="AO428" s="9"/>
      <c r="AP428" s="8">
        <f>Z428+AB428+AD428+AF428+AH428+AJ428+AL428+AN428</f>
        <v>336421</v>
      </c>
      <c r="AQ428" s="7">
        <f>AA428+AC428+AE428+AG428+AI428+AK428+AM428+AO428</f>
        <v>358141</v>
      </c>
      <c r="AR428" s="4" t="s">
        <v>151</v>
      </c>
    </row>
    <row r="429" spans="1:44" ht="27" x14ac:dyDescent="0.3">
      <c r="A429" s="12" t="s">
        <v>118</v>
      </c>
      <c r="B429" s="12" t="s">
        <v>176</v>
      </c>
      <c r="C429" s="11" t="s">
        <v>13</v>
      </c>
      <c r="D429" s="10">
        <f>4116+187525</f>
        <v>191641</v>
      </c>
      <c r="E429" s="9">
        <v>195905</v>
      </c>
      <c r="F429" s="10"/>
      <c r="G429" s="9"/>
      <c r="H429" s="10"/>
      <c r="I429" s="9"/>
      <c r="J429" s="10"/>
      <c r="K429" s="9"/>
      <c r="L429" s="10"/>
      <c r="M429" s="9"/>
      <c r="N429" s="10"/>
      <c r="O429" s="9"/>
      <c r="P429" s="10"/>
      <c r="Q429" s="9"/>
      <c r="R429" s="10"/>
      <c r="S429" s="9"/>
      <c r="T429" s="10"/>
      <c r="U429" s="9"/>
      <c r="V429" s="10"/>
      <c r="W429" s="9"/>
      <c r="X429" s="10"/>
      <c r="Y429" s="9"/>
      <c r="Z429" s="8">
        <f>D429+F429+H429+J429+L429+P429+R429+T429+V429+X429+N429</f>
        <v>191641</v>
      </c>
      <c r="AA429" s="7">
        <f>E429+G429+I429+K429+M429+Q429+S429+U429+W429+Y429+O429</f>
        <v>195905</v>
      </c>
      <c r="AB429" s="10"/>
      <c r="AC429" s="9"/>
      <c r="AD429" s="10"/>
      <c r="AE429" s="9"/>
      <c r="AF429" s="10"/>
      <c r="AG429" s="9"/>
      <c r="AH429" s="10"/>
      <c r="AI429" s="9"/>
      <c r="AJ429" s="10"/>
      <c r="AK429" s="9"/>
      <c r="AL429" s="10"/>
      <c r="AM429" s="9"/>
      <c r="AN429" s="10"/>
      <c r="AO429" s="9"/>
      <c r="AP429" s="8">
        <f>Z429+AB429+AD429+AF429+AH429+AJ429+AL429+AN429</f>
        <v>191641</v>
      </c>
      <c r="AQ429" s="7">
        <f>AA429+AC429+AE429+AG429+AI429+AK429+AM429+AO429</f>
        <v>195905</v>
      </c>
      <c r="AR429" s="4" t="s">
        <v>151</v>
      </c>
    </row>
    <row r="430" spans="1:44" ht="27" x14ac:dyDescent="0.3">
      <c r="A430" s="12" t="s">
        <v>118</v>
      </c>
      <c r="B430" s="12" t="s">
        <v>175</v>
      </c>
      <c r="C430" s="11" t="s">
        <v>13</v>
      </c>
      <c r="D430" s="10">
        <v>82416</v>
      </c>
      <c r="E430" s="9">
        <v>91696</v>
      </c>
      <c r="F430" s="10"/>
      <c r="G430" s="9"/>
      <c r="H430" s="10"/>
      <c r="I430" s="9"/>
      <c r="J430" s="10"/>
      <c r="K430" s="9"/>
      <c r="L430" s="10"/>
      <c r="M430" s="9"/>
      <c r="N430" s="10"/>
      <c r="O430" s="9"/>
      <c r="P430" s="10"/>
      <c r="Q430" s="9"/>
      <c r="R430" s="10"/>
      <c r="S430" s="9"/>
      <c r="T430" s="10"/>
      <c r="U430" s="9"/>
      <c r="V430" s="10"/>
      <c r="W430" s="9"/>
      <c r="X430" s="10"/>
      <c r="Y430" s="9"/>
      <c r="Z430" s="8">
        <f>D430+F430+H430+J430+L430+P430+R430+T430+V430+X430+N430</f>
        <v>82416</v>
      </c>
      <c r="AA430" s="7">
        <f>E430+G430+I430+K430+M430+Q430+S430+U430+W430+Y430+O430</f>
        <v>91696</v>
      </c>
      <c r="AB430" s="10"/>
      <c r="AC430" s="9"/>
      <c r="AD430" s="10"/>
      <c r="AE430" s="9"/>
      <c r="AF430" s="10"/>
      <c r="AG430" s="9"/>
      <c r="AH430" s="10"/>
      <c r="AI430" s="9"/>
      <c r="AJ430" s="10"/>
      <c r="AK430" s="9"/>
      <c r="AL430" s="10"/>
      <c r="AM430" s="9"/>
      <c r="AN430" s="10"/>
      <c r="AO430" s="9"/>
      <c r="AP430" s="8">
        <f>Z430+AB430+AD430+AF430+AH430+AJ430+AL430+AN430</f>
        <v>82416</v>
      </c>
      <c r="AQ430" s="7">
        <f>AA430+AC430+AE430+AG430+AI430+AK430+AM430+AO430</f>
        <v>91696</v>
      </c>
      <c r="AR430" s="4" t="s">
        <v>151</v>
      </c>
    </row>
    <row r="431" spans="1:44" ht="27" x14ac:dyDescent="0.3">
      <c r="A431" s="12" t="s">
        <v>118</v>
      </c>
      <c r="B431" s="12" t="s">
        <v>174</v>
      </c>
      <c r="C431" s="11" t="s">
        <v>152</v>
      </c>
      <c r="D431" s="10">
        <v>512</v>
      </c>
      <c r="E431" s="9">
        <v>1047</v>
      </c>
      <c r="F431" s="10"/>
      <c r="G431" s="9"/>
      <c r="H431" s="10"/>
      <c r="I431" s="9"/>
      <c r="J431" s="10"/>
      <c r="K431" s="9"/>
      <c r="L431" s="10"/>
      <c r="M431" s="9"/>
      <c r="N431" s="10"/>
      <c r="O431" s="9"/>
      <c r="P431" s="10"/>
      <c r="Q431" s="9"/>
      <c r="R431" s="10"/>
      <c r="S431" s="9"/>
      <c r="T431" s="10"/>
      <c r="U431" s="9"/>
      <c r="V431" s="10"/>
      <c r="W431" s="9"/>
      <c r="X431" s="10"/>
      <c r="Y431" s="9"/>
      <c r="Z431" s="8">
        <f>D431+F431+H431+J431+L431+P431+R431+T431+V431+X431+N431</f>
        <v>512</v>
      </c>
      <c r="AA431" s="7">
        <f>E431+G431+I431+K431+M431+Q431+S431+U431+W431+Y431+O431</f>
        <v>1047</v>
      </c>
      <c r="AB431" s="10"/>
      <c r="AC431" s="9"/>
      <c r="AD431" s="10"/>
      <c r="AE431" s="9"/>
      <c r="AF431" s="10"/>
      <c r="AG431" s="9"/>
      <c r="AH431" s="10"/>
      <c r="AI431" s="9"/>
      <c r="AJ431" s="10"/>
      <c r="AK431" s="9"/>
      <c r="AL431" s="10"/>
      <c r="AM431" s="9"/>
      <c r="AN431" s="10"/>
      <c r="AO431" s="9"/>
      <c r="AP431" s="8">
        <f>Z431+AB431+AD431+AF431+AH431+AJ431+AL431+AN431</f>
        <v>512</v>
      </c>
      <c r="AQ431" s="7">
        <f>AA431+AC431+AE431+AG431+AI431+AK431+AM431+AO431</f>
        <v>1047</v>
      </c>
      <c r="AR431" s="4" t="s">
        <v>151</v>
      </c>
    </row>
    <row r="432" spans="1:44" x14ac:dyDescent="0.3">
      <c r="A432" s="12" t="s">
        <v>118</v>
      </c>
      <c r="B432" s="12" t="s">
        <v>173</v>
      </c>
      <c r="C432" s="11" t="s">
        <v>79</v>
      </c>
      <c r="D432" s="10">
        <v>79978</v>
      </c>
      <c r="E432" s="9">
        <v>122513</v>
      </c>
      <c r="F432" s="10">
        <v>2500</v>
      </c>
      <c r="G432" s="9">
        <v>4000</v>
      </c>
      <c r="H432" s="10">
        <v>29000</v>
      </c>
      <c r="I432" s="9">
        <v>38556</v>
      </c>
      <c r="J432" s="10">
        <v>4000</v>
      </c>
      <c r="K432" s="9">
        <v>5860</v>
      </c>
      <c r="L432" s="10">
        <v>21000</v>
      </c>
      <c r="M432" s="16">
        <f>8640+43200</f>
        <v>51840</v>
      </c>
      <c r="N432" s="10">
        <v>2500</v>
      </c>
      <c r="O432" s="14">
        <v>2500</v>
      </c>
      <c r="P432" s="10"/>
      <c r="Q432" s="9"/>
      <c r="R432" s="10">
        <v>800</v>
      </c>
      <c r="S432" s="14">
        <v>800</v>
      </c>
      <c r="T432" s="10"/>
      <c r="U432" s="9"/>
      <c r="V432" s="10"/>
      <c r="W432" s="9"/>
      <c r="X432" s="10">
        <v>14661</v>
      </c>
      <c r="Y432" s="9"/>
      <c r="Z432" s="8">
        <f>D432+F432+H432+J432+L432+P432+R432+T432+V432+X432+N432</f>
        <v>154439</v>
      </c>
      <c r="AA432" s="7">
        <f>E432+G432+I432+K432+M432+Q432+S432+U432+W432+Y432+O432</f>
        <v>226069</v>
      </c>
      <c r="AB432" s="10">
        <v>40</v>
      </c>
      <c r="AC432" s="9"/>
      <c r="AD432" s="10">
        <v>12000</v>
      </c>
      <c r="AE432" s="9">
        <f>3000+4800+1253+4000</f>
        <v>13053</v>
      </c>
      <c r="AF432" s="10">
        <v>21000</v>
      </c>
      <c r="AG432" s="14">
        <v>21000</v>
      </c>
      <c r="AH432" s="10"/>
      <c r="AI432" s="9"/>
      <c r="AJ432" s="10"/>
      <c r="AK432" s="9"/>
      <c r="AL432" s="10"/>
      <c r="AM432" s="9"/>
      <c r="AN432" s="10"/>
      <c r="AO432" s="9"/>
      <c r="AP432" s="8">
        <f>Z432+AB432+AD432+AF432+AH432+AJ432+AL432+AN432</f>
        <v>187479</v>
      </c>
      <c r="AQ432" s="7">
        <f>AA432+AC432+AE432+AG432+AI432+AK432+AM432+AO432</f>
        <v>260122</v>
      </c>
      <c r="AR432" s="4" t="s">
        <v>151</v>
      </c>
    </row>
    <row r="433" spans="1:44" ht="27" x14ac:dyDescent="0.3">
      <c r="A433" s="12" t="s">
        <v>118</v>
      </c>
      <c r="B433" s="12" t="s">
        <v>172</v>
      </c>
      <c r="C433" s="11" t="s">
        <v>79</v>
      </c>
      <c r="D433" s="10">
        <v>13332</v>
      </c>
      <c r="E433" s="9">
        <v>13407</v>
      </c>
      <c r="F433" s="10"/>
      <c r="G433" s="9"/>
      <c r="H433" s="10"/>
      <c r="I433" s="9"/>
      <c r="J433" s="10"/>
      <c r="K433" s="9"/>
      <c r="L433" s="10"/>
      <c r="M433" s="9"/>
      <c r="N433" s="10"/>
      <c r="O433" s="9"/>
      <c r="P433" s="10"/>
      <c r="Q433" s="9"/>
      <c r="R433" s="10"/>
      <c r="S433" s="9"/>
      <c r="T433" s="10"/>
      <c r="U433" s="9"/>
      <c r="V433" s="10"/>
      <c r="W433" s="9"/>
      <c r="X433" s="10"/>
      <c r="Y433" s="9"/>
      <c r="Z433" s="8">
        <f>D433+F433+H433+J433+L433+P433+R433+T433+V433+X433+N433</f>
        <v>13332</v>
      </c>
      <c r="AA433" s="7">
        <f>E433+G433+I433+K433+M433+Q433+S433+U433+W433+Y433+O433</f>
        <v>13407</v>
      </c>
      <c r="AB433" s="10"/>
      <c r="AC433" s="9"/>
      <c r="AD433" s="10"/>
      <c r="AE433" s="9"/>
      <c r="AF433" s="10"/>
      <c r="AG433" s="9"/>
      <c r="AH433" s="10"/>
      <c r="AI433" s="9"/>
      <c r="AJ433" s="10"/>
      <c r="AK433" s="9"/>
      <c r="AL433" s="10"/>
      <c r="AM433" s="9"/>
      <c r="AN433" s="10"/>
      <c r="AO433" s="9"/>
      <c r="AP433" s="8">
        <f>Z433+AB433+AD433+AF433+AH433+AJ433+AL433+AN433</f>
        <v>13332</v>
      </c>
      <c r="AQ433" s="7">
        <f>AA433+AC433+AE433+AG433+AI433+AK433+AM433+AO433</f>
        <v>13407</v>
      </c>
      <c r="AR433" s="4" t="s">
        <v>151</v>
      </c>
    </row>
    <row r="434" spans="1:44" ht="27" x14ac:dyDescent="0.3">
      <c r="A434" s="12" t="s">
        <v>118</v>
      </c>
      <c r="B434" s="12" t="s">
        <v>171</v>
      </c>
      <c r="C434" s="11" t="s">
        <v>79</v>
      </c>
      <c r="D434" s="10">
        <v>307584</v>
      </c>
      <c r="E434" s="9">
        <v>337176</v>
      </c>
      <c r="F434" s="10"/>
      <c r="G434" s="9"/>
      <c r="H434" s="10"/>
      <c r="I434" s="9"/>
      <c r="J434" s="10"/>
      <c r="K434" s="9"/>
      <c r="L434" s="10"/>
      <c r="M434" s="9"/>
      <c r="N434" s="10"/>
      <c r="O434" s="9"/>
      <c r="P434" s="10"/>
      <c r="Q434" s="9"/>
      <c r="R434" s="10"/>
      <c r="S434" s="9"/>
      <c r="T434" s="10"/>
      <c r="U434" s="9"/>
      <c r="V434" s="10"/>
      <c r="W434" s="9"/>
      <c r="X434" s="10"/>
      <c r="Y434" s="9"/>
      <c r="Z434" s="8">
        <f>D434+F434+H434+J434+L434+P434+R434+T434+V434+X434+N434</f>
        <v>307584</v>
      </c>
      <c r="AA434" s="7">
        <f>E434+G434+I434+K434+M434+Q434+S434+U434+W434+Y434+O434</f>
        <v>337176</v>
      </c>
      <c r="AB434" s="10"/>
      <c r="AC434" s="9"/>
      <c r="AD434" s="10"/>
      <c r="AE434" s="9"/>
      <c r="AF434" s="10"/>
      <c r="AG434" s="9"/>
      <c r="AH434" s="10"/>
      <c r="AI434" s="9"/>
      <c r="AJ434" s="10"/>
      <c r="AK434" s="9"/>
      <c r="AL434" s="10"/>
      <c r="AM434" s="9"/>
      <c r="AN434" s="10"/>
      <c r="AO434" s="9"/>
      <c r="AP434" s="8">
        <f>Z434+AB434+AD434+AF434+AH434+AJ434+AL434+AN434</f>
        <v>307584</v>
      </c>
      <c r="AQ434" s="7">
        <f>AA434+AC434+AE434+AG434+AI434+AK434+AM434+AO434</f>
        <v>337176</v>
      </c>
      <c r="AR434" s="4" t="s">
        <v>151</v>
      </c>
    </row>
    <row r="435" spans="1:44" ht="27" x14ac:dyDescent="0.3">
      <c r="A435" s="12" t="s">
        <v>118</v>
      </c>
      <c r="B435" s="12" t="s">
        <v>170</v>
      </c>
      <c r="C435" s="11" t="s">
        <v>152</v>
      </c>
      <c r="D435" s="10">
        <v>9168</v>
      </c>
      <c r="E435" s="9">
        <v>9088</v>
      </c>
      <c r="F435" s="10"/>
      <c r="G435" s="9"/>
      <c r="H435" s="10"/>
      <c r="I435" s="9"/>
      <c r="J435" s="10"/>
      <c r="K435" s="9"/>
      <c r="L435" s="10"/>
      <c r="M435" s="9"/>
      <c r="N435" s="10"/>
      <c r="O435" s="9"/>
      <c r="P435" s="10"/>
      <c r="Q435" s="9"/>
      <c r="R435" s="10"/>
      <c r="S435" s="9"/>
      <c r="T435" s="10"/>
      <c r="U435" s="9"/>
      <c r="V435" s="10"/>
      <c r="W435" s="9"/>
      <c r="X435" s="10"/>
      <c r="Y435" s="9"/>
      <c r="Z435" s="8">
        <f>D435+F435+H435+J435+L435+P435+R435+T435+V435+X435+N435</f>
        <v>9168</v>
      </c>
      <c r="AA435" s="7">
        <f>E435+G435+I435+K435+M435+Q435+S435+U435+W435+Y435+O435</f>
        <v>9088</v>
      </c>
      <c r="AB435" s="10"/>
      <c r="AC435" s="9"/>
      <c r="AD435" s="10"/>
      <c r="AE435" s="9"/>
      <c r="AF435" s="10"/>
      <c r="AG435" s="9"/>
      <c r="AH435" s="10"/>
      <c r="AI435" s="9"/>
      <c r="AJ435" s="10"/>
      <c r="AK435" s="9"/>
      <c r="AL435" s="10"/>
      <c r="AM435" s="9"/>
      <c r="AN435" s="10"/>
      <c r="AO435" s="9"/>
      <c r="AP435" s="8">
        <f>Z435+AB435+AD435+AF435+AH435+AJ435+AL435+AN435</f>
        <v>9168</v>
      </c>
      <c r="AQ435" s="7">
        <f>AA435+AC435+AE435+AG435+AI435+AK435+AM435+AO435</f>
        <v>9088</v>
      </c>
      <c r="AR435" s="4" t="s">
        <v>151</v>
      </c>
    </row>
    <row r="436" spans="1:44" x14ac:dyDescent="0.3">
      <c r="A436" s="12" t="s">
        <v>118</v>
      </c>
      <c r="B436" s="12" t="s">
        <v>169</v>
      </c>
      <c r="C436" s="11" t="s">
        <v>79</v>
      </c>
      <c r="D436" s="10">
        <v>263210</v>
      </c>
      <c r="E436" s="9">
        <v>283075</v>
      </c>
      <c r="F436" s="10">
        <v>4000</v>
      </c>
      <c r="G436" s="9">
        <v>3000</v>
      </c>
      <c r="H436" s="10">
        <v>71000</v>
      </c>
      <c r="I436" s="9">
        <v>60000</v>
      </c>
      <c r="J436" s="10">
        <v>10000</v>
      </c>
      <c r="K436" s="9">
        <v>10000</v>
      </c>
      <c r="L436" s="10">
        <v>41500</v>
      </c>
      <c r="M436" s="9">
        <v>37500</v>
      </c>
      <c r="N436" s="10">
        <v>5900</v>
      </c>
      <c r="O436" s="9">
        <v>3900</v>
      </c>
      <c r="P436" s="10"/>
      <c r="Q436" s="9"/>
      <c r="R436" s="10">
        <v>400</v>
      </c>
      <c r="S436" s="9">
        <v>400</v>
      </c>
      <c r="T436" s="10"/>
      <c r="U436" s="9"/>
      <c r="V436" s="10"/>
      <c r="W436" s="9"/>
      <c r="X436" s="10"/>
      <c r="Y436" s="9"/>
      <c r="Z436" s="8">
        <f>D436+F436+H436+J436+L436+P436+R436+T436+V436+X436+N436</f>
        <v>396010</v>
      </c>
      <c r="AA436" s="7">
        <f>E436+G436+I436+K436+M436+Q436+S436+U436+W436+Y436+O436</f>
        <v>397875</v>
      </c>
      <c r="AB436" s="10">
        <v>600</v>
      </c>
      <c r="AC436" s="9">
        <v>600</v>
      </c>
      <c r="AD436" s="10">
        <v>40600</v>
      </c>
      <c r="AE436" s="9">
        <v>35000</v>
      </c>
      <c r="AF436" s="10">
        <v>49100</v>
      </c>
      <c r="AG436" s="9">
        <v>40000</v>
      </c>
      <c r="AH436" s="10"/>
      <c r="AI436" s="9"/>
      <c r="AJ436" s="10"/>
      <c r="AK436" s="9"/>
      <c r="AL436" s="10"/>
      <c r="AM436" s="9"/>
      <c r="AN436" s="10"/>
      <c r="AO436" s="9"/>
      <c r="AP436" s="8">
        <f>Z436+AB436+AD436+AF436+AH436+AJ436+AL436+AN436</f>
        <v>486310</v>
      </c>
      <c r="AQ436" s="7">
        <f>AA436+AC436+AE436+AG436+AI436+AK436+AM436+AO436</f>
        <v>473475</v>
      </c>
      <c r="AR436" s="4" t="s">
        <v>151</v>
      </c>
    </row>
    <row r="437" spans="1:44" ht="27" x14ac:dyDescent="0.3">
      <c r="A437" s="12" t="s">
        <v>118</v>
      </c>
      <c r="B437" s="12" t="s">
        <v>168</v>
      </c>
      <c r="C437" s="11" t="s">
        <v>79</v>
      </c>
      <c r="D437" s="10">
        <v>12121</v>
      </c>
      <c r="E437" s="9">
        <v>13170</v>
      </c>
      <c r="F437" s="10"/>
      <c r="G437" s="9"/>
      <c r="H437" s="10"/>
      <c r="I437" s="9"/>
      <c r="J437" s="10"/>
      <c r="K437" s="9"/>
      <c r="L437" s="10"/>
      <c r="M437" s="9"/>
      <c r="N437" s="10"/>
      <c r="O437" s="9"/>
      <c r="P437" s="10"/>
      <c r="Q437" s="9"/>
      <c r="R437" s="10"/>
      <c r="S437" s="9"/>
      <c r="T437" s="10"/>
      <c r="U437" s="9"/>
      <c r="V437" s="10"/>
      <c r="W437" s="9"/>
      <c r="X437" s="10"/>
      <c r="Y437" s="9"/>
      <c r="Z437" s="8">
        <f>D437+F437+H437+J437+L437+P437+R437+T437+V437+X437+N437</f>
        <v>12121</v>
      </c>
      <c r="AA437" s="7">
        <f>E437+G437+I437+K437+M437+Q437+S437+U437+W437+Y437+O437</f>
        <v>13170</v>
      </c>
      <c r="AB437" s="10"/>
      <c r="AC437" s="9"/>
      <c r="AD437" s="10"/>
      <c r="AE437" s="9"/>
      <c r="AF437" s="10"/>
      <c r="AG437" s="9"/>
      <c r="AH437" s="10"/>
      <c r="AI437" s="9"/>
      <c r="AJ437" s="10"/>
      <c r="AK437" s="9"/>
      <c r="AL437" s="10"/>
      <c r="AM437" s="9"/>
      <c r="AN437" s="10"/>
      <c r="AO437" s="9"/>
      <c r="AP437" s="8">
        <f>Z437+AB437+AD437+AF437+AH437+AJ437+AL437+AN437</f>
        <v>12121</v>
      </c>
      <c r="AQ437" s="7">
        <f>AA437+AC437+AE437+AG437+AI437+AK437+AM437+AO437</f>
        <v>13170</v>
      </c>
      <c r="AR437" s="4" t="s">
        <v>151</v>
      </c>
    </row>
    <row r="438" spans="1:44" ht="27" x14ac:dyDescent="0.3">
      <c r="A438" s="12" t="s">
        <v>118</v>
      </c>
      <c r="B438" s="12" t="s">
        <v>167</v>
      </c>
      <c r="C438" s="11" t="s">
        <v>79</v>
      </c>
      <c r="D438" s="10">
        <f>864376+594</f>
        <v>864970</v>
      </c>
      <c r="E438" s="9">
        <f>875752+20632+138+8408</f>
        <v>904930</v>
      </c>
      <c r="F438" s="10"/>
      <c r="G438" s="9"/>
      <c r="H438" s="10"/>
      <c r="I438" s="9"/>
      <c r="J438" s="10"/>
      <c r="K438" s="9"/>
      <c r="L438" s="10"/>
      <c r="M438" s="9"/>
      <c r="N438" s="10"/>
      <c r="O438" s="9"/>
      <c r="P438" s="10"/>
      <c r="Q438" s="9"/>
      <c r="R438" s="10"/>
      <c r="S438" s="9"/>
      <c r="T438" s="10"/>
      <c r="U438" s="9"/>
      <c r="V438" s="10"/>
      <c r="W438" s="9"/>
      <c r="X438" s="10"/>
      <c r="Y438" s="9"/>
      <c r="Z438" s="8">
        <f>D438+F438+H438+J438+L438+P438+R438+T438+V438+X438+N438</f>
        <v>864970</v>
      </c>
      <c r="AA438" s="7">
        <f>E438+G438+I438+K438+M438+Q438+S438+U438+W438+Y438+O438</f>
        <v>904930</v>
      </c>
      <c r="AB438" s="10"/>
      <c r="AC438" s="9"/>
      <c r="AD438" s="10"/>
      <c r="AE438" s="9"/>
      <c r="AF438" s="10"/>
      <c r="AG438" s="9"/>
      <c r="AH438" s="10"/>
      <c r="AI438" s="9"/>
      <c r="AJ438" s="10"/>
      <c r="AK438" s="9"/>
      <c r="AL438" s="10"/>
      <c r="AM438" s="9"/>
      <c r="AN438" s="10"/>
      <c r="AO438" s="9"/>
      <c r="AP438" s="8">
        <f>Z438+AB438+AD438+AF438+AH438+AJ438+AL438+AN438</f>
        <v>864970</v>
      </c>
      <c r="AQ438" s="7">
        <f>AA438+AC438+AE438+AG438+AI438+AK438+AM438+AO438</f>
        <v>904930</v>
      </c>
      <c r="AR438" s="4" t="s">
        <v>151</v>
      </c>
    </row>
    <row r="439" spans="1:44" ht="27" x14ac:dyDescent="0.3">
      <c r="A439" s="12" t="s">
        <v>118</v>
      </c>
      <c r="B439" s="12" t="s">
        <v>166</v>
      </c>
      <c r="C439" s="11" t="s">
        <v>152</v>
      </c>
      <c r="D439" s="10">
        <v>11720</v>
      </c>
      <c r="E439" s="9">
        <f>8847</f>
        <v>8847</v>
      </c>
      <c r="F439" s="10"/>
      <c r="G439" s="9"/>
      <c r="H439" s="10"/>
      <c r="I439" s="9"/>
      <c r="J439" s="10"/>
      <c r="K439" s="9"/>
      <c r="L439" s="10"/>
      <c r="M439" s="9"/>
      <c r="N439" s="10"/>
      <c r="O439" s="9"/>
      <c r="P439" s="10"/>
      <c r="Q439" s="9"/>
      <c r="R439" s="10"/>
      <c r="S439" s="9"/>
      <c r="T439" s="10"/>
      <c r="U439" s="9"/>
      <c r="V439" s="10"/>
      <c r="W439" s="9"/>
      <c r="X439" s="10"/>
      <c r="Y439" s="9"/>
      <c r="Z439" s="8">
        <f>D439+F439+H439+J439+L439+P439+R439+T439+V439+X439+N439</f>
        <v>11720</v>
      </c>
      <c r="AA439" s="7">
        <f>E439+G439+I439+K439+M439+Q439+S439+U439+W439+Y439+O439</f>
        <v>8847</v>
      </c>
      <c r="AB439" s="10"/>
      <c r="AC439" s="9"/>
      <c r="AD439" s="10"/>
      <c r="AE439" s="9"/>
      <c r="AF439" s="10"/>
      <c r="AG439" s="9"/>
      <c r="AH439" s="10"/>
      <c r="AI439" s="9"/>
      <c r="AJ439" s="10"/>
      <c r="AK439" s="9"/>
      <c r="AL439" s="10"/>
      <c r="AM439" s="9"/>
      <c r="AN439" s="10"/>
      <c r="AO439" s="9"/>
      <c r="AP439" s="8">
        <f>Z439+AB439+AD439+AF439+AH439+AJ439+AL439+AN439</f>
        <v>11720</v>
      </c>
      <c r="AQ439" s="7">
        <f>AA439+AC439+AE439+AG439+AI439+AK439+AM439+AO439</f>
        <v>8847</v>
      </c>
      <c r="AR439" s="4" t="s">
        <v>151</v>
      </c>
    </row>
    <row r="440" spans="1:44" x14ac:dyDescent="0.3">
      <c r="A440" s="12" t="s">
        <v>118</v>
      </c>
      <c r="B440" s="12" t="s">
        <v>165</v>
      </c>
      <c r="C440" s="11" t="s">
        <v>152</v>
      </c>
      <c r="D440" s="10">
        <v>24123</v>
      </c>
      <c r="E440" s="9">
        <v>26666</v>
      </c>
      <c r="F440" s="10">
        <v>1513</v>
      </c>
      <c r="G440" s="9">
        <v>1400</v>
      </c>
      <c r="H440" s="10">
        <v>9000</v>
      </c>
      <c r="I440" s="9">
        <v>8000</v>
      </c>
      <c r="J440" s="10">
        <v>300</v>
      </c>
      <c r="K440" s="9">
        <v>250</v>
      </c>
      <c r="L440" s="10">
        <v>4000</v>
      </c>
      <c r="M440" s="9">
        <v>5200</v>
      </c>
      <c r="N440" s="10">
        <v>1000</v>
      </c>
      <c r="O440" s="9">
        <v>800</v>
      </c>
      <c r="P440" s="10"/>
      <c r="Q440" s="9"/>
      <c r="R440" s="10"/>
      <c r="S440" s="9"/>
      <c r="T440" s="10"/>
      <c r="U440" s="9"/>
      <c r="V440" s="10"/>
      <c r="W440" s="9"/>
      <c r="X440" s="10"/>
      <c r="Y440" s="9"/>
      <c r="Z440" s="8">
        <f>D440+F440+H440+J440+L440+P440+R440+T440+V440+X440+N440</f>
        <v>39936</v>
      </c>
      <c r="AA440" s="7">
        <f>E440+G440+I440+K440+M440+Q440+S440+U440+W440+Y440+O440</f>
        <v>42316</v>
      </c>
      <c r="AB440" s="10">
        <v>400</v>
      </c>
      <c r="AC440" s="9">
        <v>300</v>
      </c>
      <c r="AD440" s="10">
        <v>12983</v>
      </c>
      <c r="AE440" s="9">
        <v>11583</v>
      </c>
      <c r="AF440" s="10">
        <v>8000</v>
      </c>
      <c r="AG440" s="9">
        <v>7000</v>
      </c>
      <c r="AH440" s="10">
        <v>119</v>
      </c>
      <c r="AI440" s="9">
        <v>10</v>
      </c>
      <c r="AJ440" s="10"/>
      <c r="AK440" s="9"/>
      <c r="AL440" s="10"/>
      <c r="AM440" s="9"/>
      <c r="AN440" s="10"/>
      <c r="AO440" s="9"/>
      <c r="AP440" s="8">
        <f>Z440+AB440+AD440+AF440+AH440+AJ440+AL440+AN440</f>
        <v>61438</v>
      </c>
      <c r="AQ440" s="7">
        <f>AA440+AC440+AE440+AG440+AI440+AK440+AM440+AO440</f>
        <v>61209</v>
      </c>
      <c r="AR440" s="4" t="s">
        <v>151</v>
      </c>
    </row>
    <row r="441" spans="1:44" x14ac:dyDescent="0.3">
      <c r="A441" s="12" t="s">
        <v>118</v>
      </c>
      <c r="B441" s="12" t="s">
        <v>164</v>
      </c>
      <c r="C441" s="11" t="s">
        <v>152</v>
      </c>
      <c r="D441" s="10">
        <v>44792</v>
      </c>
      <c r="E441" s="9">
        <v>39163</v>
      </c>
      <c r="F441" s="10"/>
      <c r="G441" s="9"/>
      <c r="H441" s="10"/>
      <c r="I441" s="9"/>
      <c r="J441" s="10"/>
      <c r="K441" s="9"/>
      <c r="L441" s="10"/>
      <c r="M441" s="9"/>
      <c r="N441" s="10"/>
      <c r="O441" s="9"/>
      <c r="P441" s="10"/>
      <c r="Q441" s="9"/>
      <c r="R441" s="10"/>
      <c r="S441" s="9"/>
      <c r="T441" s="10"/>
      <c r="U441" s="9"/>
      <c r="V441" s="10"/>
      <c r="W441" s="9"/>
      <c r="X441" s="10"/>
      <c r="Y441" s="9"/>
      <c r="Z441" s="8">
        <f>D441+F441+H441+J441+L441+P441+R441+T441+V441+X441+N441</f>
        <v>44792</v>
      </c>
      <c r="AA441" s="7">
        <f>E441+G441+I441+K441+M441+Q441+S441+U441+W441+Y441+O441</f>
        <v>39163</v>
      </c>
      <c r="AB441" s="10"/>
      <c r="AC441" s="9"/>
      <c r="AD441" s="10"/>
      <c r="AE441" s="9"/>
      <c r="AF441" s="10"/>
      <c r="AG441" s="9"/>
      <c r="AH441" s="10"/>
      <c r="AI441" s="9"/>
      <c r="AJ441" s="10"/>
      <c r="AK441" s="9"/>
      <c r="AL441" s="10"/>
      <c r="AM441" s="9"/>
      <c r="AN441" s="10"/>
      <c r="AO441" s="9"/>
      <c r="AP441" s="8">
        <f>Z441+AB441+AD441+AF441+AH441+AJ441+AL441+AN441</f>
        <v>44792</v>
      </c>
      <c r="AQ441" s="7">
        <f>AA441+AC441+AE441+AG441+AI441+AK441+AM441+AO441</f>
        <v>39163</v>
      </c>
      <c r="AR441" s="4" t="s">
        <v>151</v>
      </c>
    </row>
    <row r="442" spans="1:44" ht="27" x14ac:dyDescent="0.3">
      <c r="A442" s="12" t="s">
        <v>118</v>
      </c>
      <c r="B442" s="12" t="s">
        <v>163</v>
      </c>
      <c r="C442" s="11" t="s">
        <v>152</v>
      </c>
      <c r="D442" s="10">
        <f>44239+595</f>
        <v>44834</v>
      </c>
      <c r="E442" s="9">
        <f>50899+223</f>
        <v>51122</v>
      </c>
      <c r="F442" s="10"/>
      <c r="G442" s="9"/>
      <c r="H442" s="10"/>
      <c r="I442" s="9"/>
      <c r="J442" s="10"/>
      <c r="K442" s="9"/>
      <c r="L442" s="10"/>
      <c r="M442" s="9"/>
      <c r="N442" s="10"/>
      <c r="O442" s="9"/>
      <c r="P442" s="10"/>
      <c r="Q442" s="9"/>
      <c r="R442" s="10"/>
      <c r="S442" s="9"/>
      <c r="T442" s="10"/>
      <c r="U442" s="9"/>
      <c r="V442" s="10"/>
      <c r="W442" s="9"/>
      <c r="X442" s="10"/>
      <c r="Y442" s="9"/>
      <c r="Z442" s="8">
        <f>D442+F442+H442+J442+L442+P442+R442+T442+V442+X442+N442</f>
        <v>44834</v>
      </c>
      <c r="AA442" s="7">
        <f>E442+G442+I442+K442+M442+Q442+S442+U442+W442+Y442+O442</f>
        <v>51122</v>
      </c>
      <c r="AB442" s="10"/>
      <c r="AC442" s="9"/>
      <c r="AD442" s="10"/>
      <c r="AE442" s="9"/>
      <c r="AF442" s="10"/>
      <c r="AG442" s="9"/>
      <c r="AH442" s="10"/>
      <c r="AI442" s="9"/>
      <c r="AJ442" s="10"/>
      <c r="AK442" s="9"/>
      <c r="AL442" s="10"/>
      <c r="AM442" s="9"/>
      <c r="AN442" s="10"/>
      <c r="AO442" s="9"/>
      <c r="AP442" s="8">
        <f>Z442+AB442+AD442+AF442+AH442+AJ442+AL442+AN442</f>
        <v>44834</v>
      </c>
      <c r="AQ442" s="7">
        <f>AA442+AC442+AE442+AG442+AI442+AK442+AM442+AO442</f>
        <v>51122</v>
      </c>
      <c r="AR442" s="4" t="s">
        <v>151</v>
      </c>
    </row>
    <row r="443" spans="1:44" x14ac:dyDescent="0.3">
      <c r="A443" s="12" t="s">
        <v>118</v>
      </c>
      <c r="B443" s="12" t="s">
        <v>162</v>
      </c>
      <c r="C443" s="11" t="s">
        <v>152</v>
      </c>
      <c r="D443" s="10"/>
      <c r="E443" s="9"/>
      <c r="F443" s="10">
        <v>465</v>
      </c>
      <c r="G443" s="9">
        <v>100</v>
      </c>
      <c r="H443" s="10"/>
      <c r="I443" s="9"/>
      <c r="J443" s="10"/>
      <c r="K443" s="9"/>
      <c r="L443" s="10"/>
      <c r="M443" s="9"/>
      <c r="N443" s="10">
        <v>822</v>
      </c>
      <c r="O443" s="9">
        <v>10</v>
      </c>
      <c r="P443" s="10"/>
      <c r="Q443" s="9"/>
      <c r="R443" s="10">
        <v>5000</v>
      </c>
      <c r="S443" s="9">
        <v>5000</v>
      </c>
      <c r="T443" s="10"/>
      <c r="U443" s="9"/>
      <c r="V443" s="10"/>
      <c r="W443" s="9"/>
      <c r="X443" s="10"/>
      <c r="Y443" s="9"/>
      <c r="Z443" s="8">
        <f>D443+F443+H443+J443+L443+P443+R443+T443+V443+X443+N443</f>
        <v>6287</v>
      </c>
      <c r="AA443" s="7">
        <f>E443+G443+I443+K443+M443+Q443+S443+U443+W443+Y443+O443</f>
        <v>5110</v>
      </c>
      <c r="AB443" s="10">
        <v>3000</v>
      </c>
      <c r="AC443" s="9">
        <v>2200</v>
      </c>
      <c r="AD443" s="10">
        <v>33925</v>
      </c>
      <c r="AE443" s="9">
        <v>21925</v>
      </c>
      <c r="AF443" s="10">
        <v>30156</v>
      </c>
      <c r="AG443" s="9">
        <v>30156</v>
      </c>
      <c r="AH443" s="10"/>
      <c r="AI443" s="9"/>
      <c r="AJ443" s="10"/>
      <c r="AK443" s="9"/>
      <c r="AL443" s="10"/>
      <c r="AM443" s="9"/>
      <c r="AN443" s="10"/>
      <c r="AO443" s="9"/>
      <c r="AP443" s="8">
        <f>Z443+AB443+AD443+AF443+AH443+AJ443+AL443+AN443</f>
        <v>73368</v>
      </c>
      <c r="AQ443" s="7">
        <f>AA443+AC443+AE443+AG443+AI443+AK443+AM443+AO443</f>
        <v>59391</v>
      </c>
      <c r="AR443" s="4" t="s">
        <v>151</v>
      </c>
    </row>
    <row r="444" spans="1:44" x14ac:dyDescent="0.3">
      <c r="A444" s="12" t="s">
        <v>118</v>
      </c>
      <c r="B444" s="12" t="s">
        <v>161</v>
      </c>
      <c r="C444" s="11" t="s">
        <v>152</v>
      </c>
      <c r="D444" s="10">
        <v>63872</v>
      </c>
      <c r="E444" s="9">
        <f>78652+11717</f>
        <v>90369</v>
      </c>
      <c r="F444" s="10"/>
      <c r="G444" s="9"/>
      <c r="H444" s="10"/>
      <c r="I444" s="9"/>
      <c r="J444" s="10"/>
      <c r="K444" s="9"/>
      <c r="L444" s="10"/>
      <c r="M444" s="9"/>
      <c r="N444" s="10"/>
      <c r="O444" s="9"/>
      <c r="P444" s="10"/>
      <c r="Q444" s="9"/>
      <c r="R444" s="10"/>
      <c r="S444" s="9"/>
      <c r="T444" s="10"/>
      <c r="U444" s="9"/>
      <c r="V444" s="10"/>
      <c r="W444" s="9"/>
      <c r="X444" s="10"/>
      <c r="Y444" s="9"/>
      <c r="Z444" s="8">
        <f>D444+F444+H444+J444+L444+P444+R444+T444+V444+X444+N444</f>
        <v>63872</v>
      </c>
      <c r="AA444" s="7">
        <f>E444+G444+I444+K444+M444+Q444+S444+U444+W444+Y444+O444</f>
        <v>90369</v>
      </c>
      <c r="AB444" s="10"/>
      <c r="AC444" s="9"/>
      <c r="AD444" s="10"/>
      <c r="AE444" s="9"/>
      <c r="AF444" s="10"/>
      <c r="AG444" s="9"/>
      <c r="AH444" s="10"/>
      <c r="AI444" s="9"/>
      <c r="AJ444" s="10"/>
      <c r="AK444" s="9"/>
      <c r="AL444" s="10"/>
      <c r="AM444" s="9"/>
      <c r="AN444" s="10"/>
      <c r="AO444" s="9"/>
      <c r="AP444" s="8">
        <f>Z444+AB444+AD444+AF444+AH444+AJ444+AL444+AN444</f>
        <v>63872</v>
      </c>
      <c r="AQ444" s="7">
        <f>AA444+AC444+AE444+AG444+AI444+AK444+AM444+AO444</f>
        <v>90369</v>
      </c>
      <c r="AR444" s="4" t="s">
        <v>151</v>
      </c>
    </row>
    <row r="445" spans="1:44" ht="27" x14ac:dyDescent="0.3">
      <c r="A445" s="12" t="s">
        <v>118</v>
      </c>
      <c r="B445" s="12" t="s">
        <v>160</v>
      </c>
      <c r="C445" s="11" t="s">
        <v>152</v>
      </c>
      <c r="D445" s="10">
        <v>262918</v>
      </c>
      <c r="E445" s="9">
        <v>244008</v>
      </c>
      <c r="F445" s="10"/>
      <c r="G445" s="9"/>
      <c r="H445" s="10"/>
      <c r="I445" s="9"/>
      <c r="J445" s="10"/>
      <c r="K445" s="9"/>
      <c r="L445" s="10"/>
      <c r="M445" s="9"/>
      <c r="N445" s="10"/>
      <c r="O445" s="9"/>
      <c r="P445" s="10"/>
      <c r="Q445" s="9"/>
      <c r="R445" s="10"/>
      <c r="S445" s="9"/>
      <c r="T445" s="10"/>
      <c r="U445" s="9"/>
      <c r="V445" s="10"/>
      <c r="W445" s="9"/>
      <c r="X445" s="10"/>
      <c r="Y445" s="9"/>
      <c r="Z445" s="8">
        <f>D445+F445+H445+J445+L445+P445+R445+T445+V445+X445+N445</f>
        <v>262918</v>
      </c>
      <c r="AA445" s="7">
        <f>E445+G445+I445+K445+M445+Q445+S445+U445+W445+Y445+O445</f>
        <v>244008</v>
      </c>
      <c r="AB445" s="10"/>
      <c r="AC445" s="9"/>
      <c r="AD445" s="10"/>
      <c r="AE445" s="9"/>
      <c r="AF445" s="10"/>
      <c r="AG445" s="9"/>
      <c r="AH445" s="10"/>
      <c r="AI445" s="9"/>
      <c r="AJ445" s="10"/>
      <c r="AK445" s="9"/>
      <c r="AL445" s="10"/>
      <c r="AM445" s="9"/>
      <c r="AN445" s="10"/>
      <c r="AO445" s="9"/>
      <c r="AP445" s="8">
        <f>Z445+AB445+AD445+AF445+AH445+AJ445+AL445+AN445</f>
        <v>262918</v>
      </c>
      <c r="AQ445" s="7">
        <f>AA445+AC445+AE445+AG445+AI445+AK445+AM445+AO445</f>
        <v>244008</v>
      </c>
      <c r="AR445" s="4" t="s">
        <v>151</v>
      </c>
    </row>
    <row r="446" spans="1:44" x14ac:dyDescent="0.3">
      <c r="A446" s="12" t="s">
        <v>118</v>
      </c>
      <c r="B446" s="12" t="s">
        <v>159</v>
      </c>
      <c r="C446" s="11" t="s">
        <v>152</v>
      </c>
      <c r="D446" s="10">
        <v>114883</v>
      </c>
      <c r="E446" s="9">
        <v>118231</v>
      </c>
      <c r="F446" s="10">
        <v>800</v>
      </c>
      <c r="G446" s="9">
        <v>1280</v>
      </c>
      <c r="H446" s="10">
        <v>27300</v>
      </c>
      <c r="I446" s="9">
        <v>27000</v>
      </c>
      <c r="J446" s="10">
        <v>5681</v>
      </c>
      <c r="K446" s="9">
        <v>4700</v>
      </c>
      <c r="L446" s="10">
        <v>29063</v>
      </c>
      <c r="M446" s="9">
        <v>29063</v>
      </c>
      <c r="N446" s="10">
        <v>2000</v>
      </c>
      <c r="O446" s="9">
        <v>2400</v>
      </c>
      <c r="P446" s="10"/>
      <c r="Q446" s="9"/>
      <c r="R446" s="10"/>
      <c r="S446" s="9"/>
      <c r="T446" s="10"/>
      <c r="U446" s="9"/>
      <c r="V446" s="10"/>
      <c r="W446" s="9"/>
      <c r="X446" s="10"/>
      <c r="Y446" s="9"/>
      <c r="Z446" s="8">
        <f>D446+F446+H446+J446+L446+P446+R446+T446+V446+X446+N446</f>
        <v>179727</v>
      </c>
      <c r="AA446" s="7">
        <f>E446+G446+I446+K446+M446+Q446+S446+U446+W446+Y446+O446</f>
        <v>182674</v>
      </c>
      <c r="AB446" s="10"/>
      <c r="AC446" s="9"/>
      <c r="AD446" s="10">
        <v>18792</v>
      </c>
      <c r="AE446" s="9">
        <v>17700</v>
      </c>
      <c r="AF446" s="10">
        <v>8000</v>
      </c>
      <c r="AG446" s="9">
        <v>7100</v>
      </c>
      <c r="AH446" s="10">
        <v>150</v>
      </c>
      <c r="AI446" s="9">
        <v>10</v>
      </c>
      <c r="AJ446" s="10"/>
      <c r="AK446" s="9"/>
      <c r="AL446" s="10"/>
      <c r="AM446" s="9"/>
      <c r="AN446" s="10"/>
      <c r="AO446" s="9"/>
      <c r="AP446" s="8">
        <f>Z446+AB446+AD446+AF446+AH446+AJ446+AL446+AN446</f>
        <v>206669</v>
      </c>
      <c r="AQ446" s="7">
        <f>AA446+AC446+AE446+AG446+AI446+AK446+AM446+AO446</f>
        <v>207484</v>
      </c>
      <c r="AR446" s="4" t="s">
        <v>151</v>
      </c>
    </row>
    <row r="447" spans="1:44" ht="27" x14ac:dyDescent="0.3">
      <c r="A447" s="12" t="s">
        <v>118</v>
      </c>
      <c r="B447" s="12" t="s">
        <v>158</v>
      </c>
      <c r="C447" s="11" t="s">
        <v>152</v>
      </c>
      <c r="D447" s="10">
        <v>60769</v>
      </c>
      <c r="E447" s="9">
        <v>61503</v>
      </c>
      <c r="F447" s="10">
        <v>1200</v>
      </c>
      <c r="G447" s="9">
        <v>1200</v>
      </c>
      <c r="H447" s="10">
        <v>12000</v>
      </c>
      <c r="I447" s="9">
        <v>12000</v>
      </c>
      <c r="J447" s="10">
        <v>700</v>
      </c>
      <c r="K447" s="9">
        <v>700</v>
      </c>
      <c r="L447" s="10">
        <v>3000</v>
      </c>
      <c r="M447" s="9">
        <v>3000</v>
      </c>
      <c r="N447" s="10">
        <v>530</v>
      </c>
      <c r="O447" s="9">
        <v>530</v>
      </c>
      <c r="P447" s="10"/>
      <c r="Q447" s="9"/>
      <c r="R447" s="10">
        <v>590</v>
      </c>
      <c r="S447" s="9">
        <v>500</v>
      </c>
      <c r="T447" s="10"/>
      <c r="U447" s="9"/>
      <c r="V447" s="10"/>
      <c r="W447" s="9"/>
      <c r="X447" s="10"/>
      <c r="Y447" s="9"/>
      <c r="Z447" s="8">
        <f>D447+F447+H447+J447+L447+P447+R447+T447+V447+X447+N447</f>
        <v>78789</v>
      </c>
      <c r="AA447" s="7">
        <f>E447+G447+I447+K447+M447+Q447+S447+U447+W447+Y447+O447</f>
        <v>79433</v>
      </c>
      <c r="AB447" s="10">
        <v>940</v>
      </c>
      <c r="AC447" s="9">
        <v>500</v>
      </c>
      <c r="AD447" s="10">
        <v>4020</v>
      </c>
      <c r="AE447" s="9">
        <v>3000</v>
      </c>
      <c r="AF447" s="10">
        <v>5308</v>
      </c>
      <c r="AG447" s="9">
        <v>4000</v>
      </c>
      <c r="AH447" s="10"/>
      <c r="AI447" s="9">
        <v>50</v>
      </c>
      <c r="AJ447" s="10"/>
      <c r="AK447" s="9"/>
      <c r="AL447" s="10"/>
      <c r="AM447" s="9"/>
      <c r="AN447" s="10"/>
      <c r="AO447" s="9"/>
      <c r="AP447" s="8">
        <f>Z447+AB447+AD447+AF447+AH447+AJ447+AL447+AN447</f>
        <v>89057</v>
      </c>
      <c r="AQ447" s="7">
        <f>AA447+AC447+AE447+AG447+AI447+AK447+AM447+AO447</f>
        <v>86983</v>
      </c>
      <c r="AR447" s="4" t="s">
        <v>151</v>
      </c>
    </row>
    <row r="448" spans="1:44" ht="27" x14ac:dyDescent="0.3">
      <c r="A448" s="12" t="s">
        <v>118</v>
      </c>
      <c r="B448" s="12" t="s">
        <v>157</v>
      </c>
      <c r="C448" s="11" t="s">
        <v>152</v>
      </c>
      <c r="D448" s="10">
        <v>53190</v>
      </c>
      <c r="E448" s="9">
        <f>59877-9769</f>
        <v>50108</v>
      </c>
      <c r="F448" s="10"/>
      <c r="G448" s="9"/>
      <c r="H448" s="10"/>
      <c r="I448" s="9"/>
      <c r="J448" s="10"/>
      <c r="K448" s="9"/>
      <c r="L448" s="10"/>
      <c r="M448" s="9"/>
      <c r="N448" s="10"/>
      <c r="O448" s="9"/>
      <c r="P448" s="10"/>
      <c r="Q448" s="9"/>
      <c r="R448" s="10"/>
      <c r="S448" s="9"/>
      <c r="T448" s="10"/>
      <c r="U448" s="9"/>
      <c r="V448" s="10"/>
      <c r="W448" s="9"/>
      <c r="X448" s="10"/>
      <c r="Y448" s="9"/>
      <c r="Z448" s="8">
        <f>D448+F448+H448+J448+L448+P448+R448+T448+V448+X448+N448</f>
        <v>53190</v>
      </c>
      <c r="AA448" s="7">
        <f>E448+G448+I448+K448+M448+Q448+S448+U448+W448+Y448+O448</f>
        <v>50108</v>
      </c>
      <c r="AB448" s="10"/>
      <c r="AC448" s="9"/>
      <c r="AD448" s="10"/>
      <c r="AE448" s="9"/>
      <c r="AF448" s="10"/>
      <c r="AG448" s="9"/>
      <c r="AH448" s="10"/>
      <c r="AI448" s="9"/>
      <c r="AJ448" s="10"/>
      <c r="AK448" s="9"/>
      <c r="AL448" s="10"/>
      <c r="AM448" s="9"/>
      <c r="AN448" s="10"/>
      <c r="AO448" s="9"/>
      <c r="AP448" s="8">
        <f>Z448+AB448+AD448+AF448+AH448+AJ448+AL448+AN448</f>
        <v>53190</v>
      </c>
      <c r="AQ448" s="7">
        <f>AA448+AC448+AE448+AG448+AI448+AK448+AM448+AO448</f>
        <v>50108</v>
      </c>
      <c r="AR448" s="4" t="s">
        <v>151</v>
      </c>
    </row>
    <row r="449" spans="1:44" ht="40.200000000000003" x14ac:dyDescent="0.3">
      <c r="A449" s="12" t="s">
        <v>118</v>
      </c>
      <c r="B449" s="12" t="s">
        <v>156</v>
      </c>
      <c r="C449" s="11" t="s">
        <v>152</v>
      </c>
      <c r="D449" s="10">
        <v>322111</v>
      </c>
      <c r="E449" s="9">
        <v>354084</v>
      </c>
      <c r="F449" s="10"/>
      <c r="G449" s="9"/>
      <c r="H449" s="10"/>
      <c r="I449" s="9"/>
      <c r="J449" s="10"/>
      <c r="K449" s="9"/>
      <c r="L449" s="10"/>
      <c r="M449" s="9"/>
      <c r="N449" s="10"/>
      <c r="O449" s="9"/>
      <c r="P449" s="10"/>
      <c r="Q449" s="9"/>
      <c r="R449" s="10"/>
      <c r="S449" s="9"/>
      <c r="T449" s="10"/>
      <c r="U449" s="9"/>
      <c r="V449" s="10"/>
      <c r="W449" s="9"/>
      <c r="X449" s="10"/>
      <c r="Y449" s="9"/>
      <c r="Z449" s="8">
        <f>D449+F449+H449+J449+L449+P449+R449+T449+V449+X449+N449</f>
        <v>322111</v>
      </c>
      <c r="AA449" s="7">
        <f>E449+G449+I449+K449+M449+Q449+S449+U449+W449+Y449+O449</f>
        <v>354084</v>
      </c>
      <c r="AB449" s="10"/>
      <c r="AC449" s="9"/>
      <c r="AD449" s="10"/>
      <c r="AE449" s="9"/>
      <c r="AF449" s="10"/>
      <c r="AG449" s="9"/>
      <c r="AH449" s="10"/>
      <c r="AI449" s="9"/>
      <c r="AJ449" s="10"/>
      <c r="AK449" s="9"/>
      <c r="AL449" s="10"/>
      <c r="AM449" s="9"/>
      <c r="AN449" s="10"/>
      <c r="AO449" s="9"/>
      <c r="AP449" s="8">
        <f>Z449+AB449+AD449+AF449+AH449+AJ449+AL449+AN449</f>
        <v>322111</v>
      </c>
      <c r="AQ449" s="7">
        <f>AA449+AC449+AE449+AG449+AI449+AK449+AM449+AO449</f>
        <v>354084</v>
      </c>
      <c r="AR449" s="4" t="s">
        <v>151</v>
      </c>
    </row>
    <row r="450" spans="1:44" x14ac:dyDescent="0.3">
      <c r="A450" s="12" t="s">
        <v>118</v>
      </c>
      <c r="B450" s="12" t="s">
        <v>155</v>
      </c>
      <c r="C450" s="11" t="s">
        <v>152</v>
      </c>
      <c r="D450" s="10">
        <v>9024</v>
      </c>
      <c r="E450" s="9">
        <v>11850</v>
      </c>
      <c r="F450" s="10">
        <v>700</v>
      </c>
      <c r="G450" s="9">
        <v>600</v>
      </c>
      <c r="H450" s="10">
        <v>3650</v>
      </c>
      <c r="I450" s="9">
        <v>3500</v>
      </c>
      <c r="J450" s="10">
        <v>600</v>
      </c>
      <c r="K450" s="9">
        <v>400</v>
      </c>
      <c r="L450" s="10">
        <v>1800</v>
      </c>
      <c r="M450" s="9">
        <v>1650</v>
      </c>
      <c r="N450" s="10">
        <v>400</v>
      </c>
      <c r="O450" s="9">
        <v>400</v>
      </c>
      <c r="P450" s="10"/>
      <c r="Q450" s="9"/>
      <c r="R450" s="10">
        <v>150</v>
      </c>
      <c r="S450" s="9">
        <v>100</v>
      </c>
      <c r="T450" s="10"/>
      <c r="U450" s="9"/>
      <c r="V450" s="10"/>
      <c r="W450" s="9"/>
      <c r="X450" s="10"/>
      <c r="Y450" s="9"/>
      <c r="Z450" s="8">
        <f>D450+F450+H450+J450+L450+P450+R450+T450+V450+X450+N450</f>
        <v>16324</v>
      </c>
      <c r="AA450" s="7">
        <f>E450+G450+I450+K450+M450+Q450+S450+U450+W450+Y450+O450</f>
        <v>18500</v>
      </c>
      <c r="AB450" s="10">
        <v>160</v>
      </c>
      <c r="AC450" s="9">
        <v>100</v>
      </c>
      <c r="AD450" s="10">
        <v>1200</v>
      </c>
      <c r="AE450" s="9">
        <v>1000</v>
      </c>
      <c r="AF450" s="10">
        <v>4000</v>
      </c>
      <c r="AG450" s="9">
        <v>3500</v>
      </c>
      <c r="AH450" s="10">
        <v>300</v>
      </c>
      <c r="AI450" s="9">
        <v>100</v>
      </c>
      <c r="AJ450" s="10"/>
      <c r="AK450" s="9"/>
      <c r="AL450" s="10"/>
      <c r="AM450" s="9"/>
      <c r="AN450" s="10"/>
      <c r="AO450" s="9"/>
      <c r="AP450" s="8">
        <f>Z450+AB450+AD450+AF450+AH450+AJ450+AL450+AN450</f>
        <v>21984</v>
      </c>
      <c r="AQ450" s="7">
        <f>AA450+AC450+AE450+AG450+AI450+AK450+AM450+AO450</f>
        <v>23200</v>
      </c>
      <c r="AR450" s="4" t="s">
        <v>151</v>
      </c>
    </row>
    <row r="451" spans="1:44" ht="27" x14ac:dyDescent="0.3">
      <c r="A451" s="12" t="s">
        <v>118</v>
      </c>
      <c r="B451" s="12" t="s">
        <v>154</v>
      </c>
      <c r="C451" s="11" t="s">
        <v>152</v>
      </c>
      <c r="D451" s="10">
        <v>25225</v>
      </c>
      <c r="E451" s="9">
        <v>27694</v>
      </c>
      <c r="F451" s="10"/>
      <c r="G451" s="9"/>
      <c r="H451" s="10"/>
      <c r="I451" s="9"/>
      <c r="J451" s="10"/>
      <c r="K451" s="9"/>
      <c r="L451" s="10"/>
      <c r="M451" s="9"/>
      <c r="N451" s="10"/>
      <c r="O451" s="9"/>
      <c r="P451" s="10"/>
      <c r="Q451" s="9"/>
      <c r="R451" s="10"/>
      <c r="S451" s="9"/>
      <c r="T451" s="10"/>
      <c r="U451" s="9"/>
      <c r="V451" s="10"/>
      <c r="W451" s="9"/>
      <c r="X451" s="10"/>
      <c r="Y451" s="9"/>
      <c r="Z451" s="8">
        <f>D451+F451+H451+J451+L451+P451+R451+T451+V451+X451+N451</f>
        <v>25225</v>
      </c>
      <c r="AA451" s="7">
        <f>E451+G451+I451+K451+M451+Q451+S451+U451+W451+Y451+O451</f>
        <v>27694</v>
      </c>
      <c r="AB451" s="10"/>
      <c r="AC451" s="9"/>
      <c r="AD451" s="10"/>
      <c r="AE451" s="9"/>
      <c r="AF451" s="10"/>
      <c r="AG451" s="9"/>
      <c r="AH451" s="10"/>
      <c r="AI451" s="9"/>
      <c r="AJ451" s="10"/>
      <c r="AK451" s="9"/>
      <c r="AL451" s="10"/>
      <c r="AM451" s="9"/>
      <c r="AN451" s="10"/>
      <c r="AO451" s="9"/>
      <c r="AP451" s="8">
        <f>Z451+AB451+AD451+AF451+AH451+AJ451+AL451+AN451</f>
        <v>25225</v>
      </c>
      <c r="AQ451" s="7">
        <f>AA451+AC451+AE451+AG451+AI451+AK451+AM451+AO451</f>
        <v>27694</v>
      </c>
      <c r="AR451" s="4" t="s">
        <v>151</v>
      </c>
    </row>
    <row r="452" spans="1:44" ht="27" x14ac:dyDescent="0.3">
      <c r="A452" s="12" t="s">
        <v>118</v>
      </c>
      <c r="B452" s="12" t="s">
        <v>153</v>
      </c>
      <c r="C452" s="11" t="s">
        <v>152</v>
      </c>
      <c r="D452" s="10">
        <v>51054</v>
      </c>
      <c r="E452" s="9">
        <v>56766</v>
      </c>
      <c r="F452" s="10"/>
      <c r="G452" s="9"/>
      <c r="H452" s="10"/>
      <c r="I452" s="9"/>
      <c r="J452" s="10"/>
      <c r="K452" s="9"/>
      <c r="L452" s="10"/>
      <c r="M452" s="9"/>
      <c r="N452" s="10"/>
      <c r="O452" s="9"/>
      <c r="P452" s="10"/>
      <c r="Q452" s="9"/>
      <c r="R452" s="10"/>
      <c r="S452" s="9"/>
      <c r="T452" s="10"/>
      <c r="U452" s="9"/>
      <c r="V452" s="10"/>
      <c r="W452" s="9"/>
      <c r="X452" s="10"/>
      <c r="Y452" s="9"/>
      <c r="Z452" s="8">
        <f>D452+F452+H452+J452+L452+P452+R452+T452+V452+X452+N452</f>
        <v>51054</v>
      </c>
      <c r="AA452" s="7">
        <f>E452+G452+I452+K452+M452+Q452+S452+U452+W452+Y452+O452</f>
        <v>56766</v>
      </c>
      <c r="AB452" s="10"/>
      <c r="AC452" s="9"/>
      <c r="AD452" s="10"/>
      <c r="AE452" s="9"/>
      <c r="AF452" s="10"/>
      <c r="AG452" s="9"/>
      <c r="AH452" s="10"/>
      <c r="AI452" s="9"/>
      <c r="AJ452" s="10"/>
      <c r="AK452" s="9"/>
      <c r="AL452" s="10"/>
      <c r="AM452" s="9"/>
      <c r="AN452" s="10"/>
      <c r="AO452" s="9"/>
      <c r="AP452" s="8">
        <f>Z452+AB452+AD452+AF452+AH452+AJ452+AL452+AN452</f>
        <v>51054</v>
      </c>
      <c r="AQ452" s="7">
        <f>AA452+AC452+AE452+AG452+AI452+AK452+AM452+AO452</f>
        <v>56766</v>
      </c>
      <c r="AR452" s="4" t="s">
        <v>151</v>
      </c>
    </row>
    <row r="453" spans="1:44" x14ac:dyDescent="0.3">
      <c r="A453" s="12" t="s">
        <v>118</v>
      </c>
      <c r="B453" s="12" t="s">
        <v>150</v>
      </c>
      <c r="C453" s="11" t="s">
        <v>85</v>
      </c>
      <c r="D453" s="10">
        <v>140197</v>
      </c>
      <c r="E453" s="9">
        <v>154225</v>
      </c>
      <c r="F453" s="10">
        <v>1400</v>
      </c>
      <c r="G453" s="9">
        <v>1200</v>
      </c>
      <c r="H453" s="10">
        <v>16700</v>
      </c>
      <c r="I453" s="9">
        <v>16000</v>
      </c>
      <c r="J453" s="10">
        <v>1924</v>
      </c>
      <c r="K453" s="9">
        <v>1000</v>
      </c>
      <c r="L453" s="10">
        <v>20550</v>
      </c>
      <c r="M453" s="9">
        <v>19000</v>
      </c>
      <c r="N453" s="10">
        <v>1000</v>
      </c>
      <c r="O453" s="9">
        <v>1000</v>
      </c>
      <c r="P453" s="10"/>
      <c r="Q453" s="9"/>
      <c r="R453" s="10"/>
      <c r="S453" s="9"/>
      <c r="T453" s="10"/>
      <c r="U453" s="9"/>
      <c r="V453" s="10"/>
      <c r="W453" s="9"/>
      <c r="X453" s="10"/>
      <c r="Y453" s="9"/>
      <c r="Z453" s="8">
        <f>D453+F453+H453+J453+L453+P453+R453+T453+V453+X453+N453</f>
        <v>181771</v>
      </c>
      <c r="AA453" s="7">
        <f>E453+G453+I453+K453+M453+Q453+S453+U453+W453+Y453+O453</f>
        <v>192425</v>
      </c>
      <c r="AB453" s="10">
        <v>30</v>
      </c>
      <c r="AC453" s="9">
        <v>5</v>
      </c>
      <c r="AD453" s="10">
        <v>10200</v>
      </c>
      <c r="AE453" s="9">
        <v>9000</v>
      </c>
      <c r="AF453" s="10">
        <v>7000</v>
      </c>
      <c r="AG453" s="9">
        <v>6000</v>
      </c>
      <c r="AH453" s="10">
        <v>200</v>
      </c>
      <c r="AI453" s="9">
        <v>50</v>
      </c>
      <c r="AJ453" s="10"/>
      <c r="AK453" s="9"/>
      <c r="AL453" s="10"/>
      <c r="AM453" s="9"/>
      <c r="AN453" s="10"/>
      <c r="AO453" s="9"/>
      <c r="AP453" s="8">
        <f>Z453+AB453+AD453+AF453+AH453+AJ453+AL453+AN453</f>
        <v>199201</v>
      </c>
      <c r="AQ453" s="7">
        <f>AA453+AC453+AE453+AG453+AI453+AK453+AM453+AO453</f>
        <v>207480</v>
      </c>
      <c r="AR453" s="4"/>
    </row>
    <row r="454" spans="1:44" ht="27" x14ac:dyDescent="0.3">
      <c r="A454" s="12" t="s">
        <v>118</v>
      </c>
      <c r="B454" s="12" t="s">
        <v>149</v>
      </c>
      <c r="C454" s="11" t="s">
        <v>85</v>
      </c>
      <c r="D454" s="10">
        <v>60308</v>
      </c>
      <c r="E454" s="9">
        <v>61266</v>
      </c>
      <c r="F454" s="10"/>
      <c r="G454" s="9"/>
      <c r="H454" s="10"/>
      <c r="I454" s="9"/>
      <c r="J454" s="10"/>
      <c r="K454" s="9"/>
      <c r="L454" s="10"/>
      <c r="M454" s="9"/>
      <c r="N454" s="10"/>
      <c r="O454" s="9"/>
      <c r="P454" s="10"/>
      <c r="Q454" s="9"/>
      <c r="R454" s="10"/>
      <c r="S454" s="9"/>
      <c r="T454" s="10"/>
      <c r="U454" s="9"/>
      <c r="V454" s="10"/>
      <c r="W454" s="9"/>
      <c r="X454" s="10"/>
      <c r="Y454" s="9"/>
      <c r="Z454" s="8">
        <f>D454+F454+H454+J454+L454+P454+R454+T454+V454+X454+N454</f>
        <v>60308</v>
      </c>
      <c r="AA454" s="7">
        <f>E454+G454+I454+K454+M454+Q454+S454+U454+W454+Y454+O454</f>
        <v>61266</v>
      </c>
      <c r="AB454" s="10"/>
      <c r="AC454" s="9"/>
      <c r="AD454" s="10"/>
      <c r="AE454" s="9"/>
      <c r="AF454" s="10"/>
      <c r="AG454" s="9"/>
      <c r="AH454" s="10"/>
      <c r="AI454" s="9"/>
      <c r="AJ454" s="10"/>
      <c r="AK454" s="9"/>
      <c r="AL454" s="10"/>
      <c r="AM454" s="9"/>
      <c r="AN454" s="10"/>
      <c r="AO454" s="9"/>
      <c r="AP454" s="8">
        <f>Z454+AB454+AD454+AF454+AH454+AJ454+AL454+AN454</f>
        <v>60308</v>
      </c>
      <c r="AQ454" s="7">
        <f>AA454+AC454+AE454+AG454+AI454+AK454+AM454+AO454</f>
        <v>61266</v>
      </c>
      <c r="AR454" s="4" t="s">
        <v>93</v>
      </c>
    </row>
    <row r="455" spans="1:44" ht="27" x14ac:dyDescent="0.3">
      <c r="A455" s="12" t="s">
        <v>118</v>
      </c>
      <c r="B455" s="12" t="s">
        <v>148</v>
      </c>
      <c r="C455" s="13" t="s">
        <v>85</v>
      </c>
      <c r="D455" s="10">
        <v>28981</v>
      </c>
      <c r="E455" s="9">
        <v>13839</v>
      </c>
      <c r="F455" s="10"/>
      <c r="G455" s="9"/>
      <c r="H455" s="10"/>
      <c r="I455" s="9"/>
      <c r="J455" s="10"/>
      <c r="K455" s="9"/>
      <c r="L455" s="10"/>
      <c r="M455" s="9"/>
      <c r="N455" s="10"/>
      <c r="O455" s="9"/>
      <c r="P455" s="10"/>
      <c r="Q455" s="9"/>
      <c r="R455" s="10"/>
      <c r="S455" s="9"/>
      <c r="T455" s="10"/>
      <c r="U455" s="9"/>
      <c r="V455" s="10"/>
      <c r="W455" s="9"/>
      <c r="X455" s="10"/>
      <c r="Y455" s="9"/>
      <c r="Z455" s="8">
        <f>D455+F455+H455+J455+L455+P455+R455+T455+V455+X455+N455</f>
        <v>28981</v>
      </c>
      <c r="AA455" s="7">
        <f>E455+G455+I455+K455+M455+Q455+S455+U455+W455+Y455+O455</f>
        <v>13839</v>
      </c>
      <c r="AB455" s="10"/>
      <c r="AC455" s="9"/>
      <c r="AD455" s="10"/>
      <c r="AE455" s="9"/>
      <c r="AF455" s="10"/>
      <c r="AG455" s="9"/>
      <c r="AH455" s="10"/>
      <c r="AI455" s="9"/>
      <c r="AJ455" s="10"/>
      <c r="AK455" s="9"/>
      <c r="AL455" s="10"/>
      <c r="AM455" s="9"/>
      <c r="AN455" s="10"/>
      <c r="AO455" s="9"/>
      <c r="AP455" s="8">
        <f>Z455+AB455+AD455+AF455+AH455+AJ455+AL455+AN455</f>
        <v>28981</v>
      </c>
      <c r="AQ455" s="7">
        <f>AA455+AC455+AE455+AG455+AI455+AK455+AM455+AO455</f>
        <v>13839</v>
      </c>
      <c r="AR455" s="4" t="s">
        <v>93</v>
      </c>
    </row>
    <row r="456" spans="1:44" x14ac:dyDescent="0.3">
      <c r="A456" s="12" t="s">
        <v>118</v>
      </c>
      <c r="B456" s="12" t="s">
        <v>147</v>
      </c>
      <c r="C456" s="13" t="s">
        <v>85</v>
      </c>
      <c r="D456" s="10">
        <v>11525</v>
      </c>
      <c r="E456" s="9">
        <v>11954</v>
      </c>
      <c r="F456" s="10">
        <v>1000</v>
      </c>
      <c r="G456" s="9">
        <v>1600</v>
      </c>
      <c r="H456" s="10">
        <v>6600</v>
      </c>
      <c r="I456" s="9">
        <v>5500</v>
      </c>
      <c r="J456" s="10">
        <v>276</v>
      </c>
      <c r="K456" s="9">
        <v>200</v>
      </c>
      <c r="L456" s="10">
        <v>2300</v>
      </c>
      <c r="M456" s="9">
        <v>2450</v>
      </c>
      <c r="N456" s="10">
        <v>200</v>
      </c>
      <c r="O456" s="9">
        <v>200</v>
      </c>
      <c r="P456" s="10"/>
      <c r="Q456" s="9"/>
      <c r="R456" s="10"/>
      <c r="S456" s="9"/>
      <c r="T456" s="10"/>
      <c r="U456" s="9"/>
      <c r="V456" s="10"/>
      <c r="W456" s="9"/>
      <c r="X456" s="10"/>
      <c r="Y456" s="9"/>
      <c r="Z456" s="8">
        <f>D456+F456+H456+J456+L456+P456+R456+T456+V456+X456+N456</f>
        <v>21901</v>
      </c>
      <c r="AA456" s="7">
        <f>E456+G456+I456+K456+M456+Q456+S456+U456+W456+Y456+O456</f>
        <v>21904</v>
      </c>
      <c r="AB456" s="10"/>
      <c r="AC456" s="9"/>
      <c r="AD456" s="10">
        <v>16000</v>
      </c>
      <c r="AE456" s="9">
        <v>15000</v>
      </c>
      <c r="AF456" s="10">
        <v>1500</v>
      </c>
      <c r="AG456" s="9">
        <v>1000</v>
      </c>
      <c r="AH456" s="10"/>
      <c r="AI456" s="9"/>
      <c r="AJ456" s="10"/>
      <c r="AK456" s="9"/>
      <c r="AL456" s="10"/>
      <c r="AM456" s="9"/>
      <c r="AN456" s="10"/>
      <c r="AO456" s="9"/>
      <c r="AP456" s="8">
        <f>Z456+AB456+AD456+AF456+AH456+AJ456+AL456+AN456</f>
        <v>39401</v>
      </c>
      <c r="AQ456" s="7">
        <f>AA456+AC456+AE456+AG456+AI456+AK456+AM456+AO456</f>
        <v>37904</v>
      </c>
      <c r="AR456" s="4" t="s">
        <v>93</v>
      </c>
    </row>
    <row r="457" spans="1:44" x14ac:dyDescent="0.3">
      <c r="A457" s="12" t="s">
        <v>118</v>
      </c>
      <c r="B457" s="12" t="s">
        <v>146</v>
      </c>
      <c r="C457" s="11" t="s">
        <v>85</v>
      </c>
      <c r="D457" s="10">
        <v>120541</v>
      </c>
      <c r="E457" s="9">
        <v>129176</v>
      </c>
      <c r="F457" s="10">
        <v>1400</v>
      </c>
      <c r="G457" s="9">
        <v>1400</v>
      </c>
      <c r="H457" s="10">
        <v>6200</v>
      </c>
      <c r="I457" s="9">
        <v>6000</v>
      </c>
      <c r="J457" s="10">
        <v>600</v>
      </c>
      <c r="K457" s="9">
        <v>600</v>
      </c>
      <c r="L457" s="10">
        <v>6670</v>
      </c>
      <c r="M457" s="9">
        <v>6000</v>
      </c>
      <c r="N457" s="10">
        <v>170</v>
      </c>
      <c r="O457" s="9">
        <v>50</v>
      </c>
      <c r="P457" s="10"/>
      <c r="Q457" s="9"/>
      <c r="R457" s="10"/>
      <c r="S457" s="9"/>
      <c r="T457" s="10"/>
      <c r="U457" s="9"/>
      <c r="V457" s="10"/>
      <c r="W457" s="9"/>
      <c r="X457" s="10"/>
      <c r="Y457" s="9"/>
      <c r="Z457" s="8">
        <f>D457+F457+H457+J457+L457+P457+R457+T457+V457+X457+N457</f>
        <v>135581</v>
      </c>
      <c r="AA457" s="7">
        <f>E457+G457+I457+K457+M457+Q457+S457+U457+W457+Y457+O457</f>
        <v>143226</v>
      </c>
      <c r="AB457" s="10">
        <v>420</v>
      </c>
      <c r="AC457" s="9">
        <v>200</v>
      </c>
      <c r="AD457" s="10">
        <v>8087</v>
      </c>
      <c r="AE457" s="9">
        <f>7600+1760</f>
        <v>9360</v>
      </c>
      <c r="AF457" s="10">
        <v>3818</v>
      </c>
      <c r="AG457" s="9">
        <v>3400</v>
      </c>
      <c r="AH457" s="10">
        <v>14952</v>
      </c>
      <c r="AI457" s="9">
        <v>14784</v>
      </c>
      <c r="AJ457" s="10"/>
      <c r="AK457" s="9"/>
      <c r="AL457" s="10"/>
      <c r="AM457" s="9"/>
      <c r="AN457" s="10"/>
      <c r="AO457" s="9"/>
      <c r="AP457" s="8">
        <f>Z457+AB457+AD457+AF457+AH457+AJ457+AL457+AN457</f>
        <v>162858</v>
      </c>
      <c r="AQ457" s="7">
        <f>AA457+AC457+AE457+AG457+AI457+AK457+AM457+AO457</f>
        <v>170970</v>
      </c>
      <c r="AR457" s="4" t="s">
        <v>93</v>
      </c>
    </row>
    <row r="458" spans="1:44" x14ac:dyDescent="0.3">
      <c r="A458" s="12" t="s">
        <v>118</v>
      </c>
      <c r="B458" s="12" t="s">
        <v>145</v>
      </c>
      <c r="C458" s="11" t="s">
        <v>85</v>
      </c>
      <c r="D458" s="10">
        <v>175399</v>
      </c>
      <c r="E458" s="9">
        <v>200527</v>
      </c>
      <c r="F458" s="10">
        <v>1300</v>
      </c>
      <c r="G458" s="9">
        <v>1100</v>
      </c>
      <c r="H458" s="10">
        <v>12500</v>
      </c>
      <c r="I458" s="9">
        <v>14000</v>
      </c>
      <c r="J458" s="10">
        <v>500</v>
      </c>
      <c r="K458" s="9">
        <v>400</v>
      </c>
      <c r="L458" s="10">
        <v>5000</v>
      </c>
      <c r="M458" s="9">
        <v>4900</v>
      </c>
      <c r="N458" s="10">
        <v>600</v>
      </c>
      <c r="O458" s="9">
        <v>600</v>
      </c>
      <c r="P458" s="10"/>
      <c r="Q458" s="9"/>
      <c r="R458" s="10"/>
      <c r="S458" s="9"/>
      <c r="T458" s="10"/>
      <c r="U458" s="9"/>
      <c r="V458" s="10"/>
      <c r="W458" s="9"/>
      <c r="X458" s="10"/>
      <c r="Y458" s="9"/>
      <c r="Z458" s="8">
        <f>D458+F458+H458+J458+L458+P458+R458+T458+V458+X458+N458</f>
        <v>195299</v>
      </c>
      <c r="AA458" s="7">
        <f>E458+G458+I458+K458+M458+Q458+S458+U458+W458+Y458+O458</f>
        <v>221527</v>
      </c>
      <c r="AB458" s="10">
        <v>650</v>
      </c>
      <c r="AC458" s="9">
        <v>600</v>
      </c>
      <c r="AD458" s="10">
        <v>10000</v>
      </c>
      <c r="AE458" s="9">
        <v>8000</v>
      </c>
      <c r="AF458" s="10">
        <v>8000</v>
      </c>
      <c r="AG458" s="9">
        <f>2000+4900</f>
        <v>6900</v>
      </c>
      <c r="AH458" s="10">
        <v>300</v>
      </c>
      <c r="AI458" s="9">
        <v>100</v>
      </c>
      <c r="AJ458" s="10"/>
      <c r="AK458" s="9"/>
      <c r="AL458" s="10"/>
      <c r="AM458" s="9"/>
      <c r="AN458" s="10"/>
      <c r="AO458" s="9"/>
      <c r="AP458" s="8">
        <f>Z458+AB458+AD458+AF458+AH458+AJ458+AL458+AN458</f>
        <v>214249</v>
      </c>
      <c r="AQ458" s="7">
        <f>AA458+AC458+AE458+AG458+AI458+AK458+AM458+AO458</f>
        <v>237127</v>
      </c>
      <c r="AR458" s="4" t="s">
        <v>93</v>
      </c>
    </row>
    <row r="459" spans="1:44" ht="40.200000000000003" x14ac:dyDescent="0.3">
      <c r="A459" s="12" t="s">
        <v>118</v>
      </c>
      <c r="B459" s="18" t="s">
        <v>144</v>
      </c>
      <c r="C459" s="11" t="s">
        <v>85</v>
      </c>
      <c r="D459" s="10"/>
      <c r="E459" s="9">
        <f>2350+118</f>
        <v>2468</v>
      </c>
      <c r="F459" s="10"/>
      <c r="G459" s="9"/>
      <c r="H459" s="10"/>
      <c r="I459" s="9"/>
      <c r="J459" s="10"/>
      <c r="K459" s="9"/>
      <c r="L459" s="10"/>
      <c r="M459" s="9"/>
      <c r="N459" s="10"/>
      <c r="O459" s="9"/>
      <c r="P459" s="10"/>
      <c r="Q459" s="9"/>
      <c r="R459" s="10"/>
      <c r="S459" s="9"/>
      <c r="T459" s="10"/>
      <c r="U459" s="9"/>
      <c r="V459" s="10"/>
      <c r="W459" s="9"/>
      <c r="X459" s="10"/>
      <c r="Y459" s="9"/>
      <c r="Z459" s="8">
        <f>D459+F459+H459+J459+L459+P459+R459+T459+V459+X459+N459</f>
        <v>0</v>
      </c>
      <c r="AA459" s="7">
        <f>E459+G459+I459+K459+M459+Q459+S459+U459+W459+Y459+O459</f>
        <v>2468</v>
      </c>
      <c r="AB459" s="10"/>
      <c r="AC459" s="9">
        <v>200</v>
      </c>
      <c r="AD459" s="10"/>
      <c r="AE459" s="9">
        <v>940</v>
      </c>
      <c r="AF459" s="10"/>
      <c r="AG459" s="9">
        <v>1491</v>
      </c>
      <c r="AH459" s="10"/>
      <c r="AI459" s="9"/>
      <c r="AJ459" s="10"/>
      <c r="AK459" s="9"/>
      <c r="AL459" s="10"/>
      <c r="AM459" s="9"/>
      <c r="AN459" s="10"/>
      <c r="AO459" s="9"/>
      <c r="AP459" s="8">
        <f>Z459+AB459+AD459+AF459+AH459+AJ459+AL459+AN459</f>
        <v>0</v>
      </c>
      <c r="AQ459" s="7">
        <f>AA459+AC459+AE459+AG459+AI459+AK459+AM459+AO459</f>
        <v>5099</v>
      </c>
      <c r="AR459" s="4"/>
    </row>
    <row r="460" spans="1:44" ht="27" x14ac:dyDescent="0.3">
      <c r="A460" s="12" t="s">
        <v>118</v>
      </c>
      <c r="B460" s="12" t="s">
        <v>143</v>
      </c>
      <c r="C460" s="11" t="s">
        <v>16</v>
      </c>
      <c r="D460" s="10"/>
      <c r="E460" s="9"/>
      <c r="F460" s="10"/>
      <c r="G460" s="9"/>
      <c r="H460" s="10"/>
      <c r="I460" s="9"/>
      <c r="J460" s="10"/>
      <c r="K460" s="9"/>
      <c r="L460" s="10"/>
      <c r="M460" s="9"/>
      <c r="N460" s="10"/>
      <c r="O460" s="9"/>
      <c r="P460" s="10"/>
      <c r="Q460" s="9"/>
      <c r="R460" s="10"/>
      <c r="S460" s="9"/>
      <c r="T460" s="10"/>
      <c r="U460" s="9"/>
      <c r="V460" s="10"/>
      <c r="W460" s="9"/>
      <c r="X460" s="10"/>
      <c r="Y460" s="9"/>
      <c r="Z460" s="8">
        <f>D460+F460+H460+J460+L460+P460+R460+T460+V460+X460+N460</f>
        <v>0</v>
      </c>
      <c r="AA460" s="7">
        <f>E460+G460+I460+K460+M460+Q460+S460+U460+W460+Y460+O460</f>
        <v>0</v>
      </c>
      <c r="AB460" s="10"/>
      <c r="AC460" s="9"/>
      <c r="AD460" s="10"/>
      <c r="AE460" s="9"/>
      <c r="AF460" s="10"/>
      <c r="AG460" s="9"/>
      <c r="AH460" s="10"/>
      <c r="AI460" s="9"/>
      <c r="AJ460" s="10"/>
      <c r="AK460" s="9"/>
      <c r="AL460" s="10">
        <v>540</v>
      </c>
      <c r="AM460" s="9">
        <v>540</v>
      </c>
      <c r="AN460" s="10"/>
      <c r="AO460" s="9"/>
      <c r="AP460" s="8">
        <f>Z460+AB460+AD460+AF460+AH460+AJ460+AL460+AN460</f>
        <v>540</v>
      </c>
      <c r="AQ460" s="7">
        <f>AA460+AC460+AE460+AG460+AI460+AK460+AM460+AO460</f>
        <v>540</v>
      </c>
      <c r="AR460" s="4"/>
    </row>
    <row r="461" spans="1:44" x14ac:dyDescent="0.3">
      <c r="A461" s="12" t="s">
        <v>118</v>
      </c>
      <c r="B461" s="12" t="s">
        <v>142</v>
      </c>
      <c r="C461" s="11" t="s">
        <v>16</v>
      </c>
      <c r="D461" s="10"/>
      <c r="E461" s="9"/>
      <c r="F461" s="10"/>
      <c r="G461" s="9"/>
      <c r="H461" s="10"/>
      <c r="I461" s="9"/>
      <c r="J461" s="10"/>
      <c r="K461" s="9"/>
      <c r="L461" s="10"/>
      <c r="M461" s="9"/>
      <c r="N461" s="10"/>
      <c r="O461" s="9"/>
      <c r="P461" s="10"/>
      <c r="Q461" s="9"/>
      <c r="R461" s="10"/>
      <c r="S461" s="9"/>
      <c r="T461" s="10"/>
      <c r="U461" s="9"/>
      <c r="V461" s="10"/>
      <c r="W461" s="9"/>
      <c r="X461" s="10"/>
      <c r="Y461" s="9"/>
      <c r="Z461" s="8">
        <f>D461+F461+H461+J461+L461+P461+R461+T461+V461+X461+N461</f>
        <v>0</v>
      </c>
      <c r="AA461" s="7">
        <f>E461+G461+I461+K461+M461+Q461+S461+U461+W461+Y461+O461</f>
        <v>0</v>
      </c>
      <c r="AB461" s="10"/>
      <c r="AC461" s="9"/>
      <c r="AD461" s="10"/>
      <c r="AE461" s="9"/>
      <c r="AF461" s="10"/>
      <c r="AG461" s="9"/>
      <c r="AH461" s="10"/>
      <c r="AI461" s="9"/>
      <c r="AJ461" s="10"/>
      <c r="AK461" s="9"/>
      <c r="AL461" s="10">
        <v>711</v>
      </c>
      <c r="AM461" s="9">
        <v>711</v>
      </c>
      <c r="AN461" s="10"/>
      <c r="AO461" s="9"/>
      <c r="AP461" s="8">
        <f>Z461+AB461+AD461+AF461+AH461+AJ461+AL461+AN461</f>
        <v>711</v>
      </c>
      <c r="AQ461" s="7">
        <f>AA461+AC461+AE461+AG461+AI461+AK461+AM461+AO461</f>
        <v>711</v>
      </c>
      <c r="AR461" s="4"/>
    </row>
    <row r="462" spans="1:44" x14ac:dyDescent="0.3">
      <c r="A462" s="12" t="s">
        <v>118</v>
      </c>
      <c r="B462" s="12" t="s">
        <v>141</v>
      </c>
      <c r="C462" s="11" t="s">
        <v>99</v>
      </c>
      <c r="D462" s="10"/>
      <c r="E462" s="9"/>
      <c r="F462" s="10"/>
      <c r="G462" s="9"/>
      <c r="H462" s="10">
        <v>15000</v>
      </c>
      <c r="I462" s="9">
        <v>15000</v>
      </c>
      <c r="J462" s="10">
        <v>500</v>
      </c>
      <c r="K462" s="9">
        <v>500</v>
      </c>
      <c r="L462" s="10">
        <v>7000</v>
      </c>
      <c r="M462" s="9">
        <v>7000</v>
      </c>
      <c r="N462" s="10"/>
      <c r="O462" s="9"/>
      <c r="P462" s="10"/>
      <c r="Q462" s="9"/>
      <c r="R462" s="10"/>
      <c r="S462" s="9"/>
      <c r="T462" s="10"/>
      <c r="U462" s="9"/>
      <c r="V462" s="10"/>
      <c r="W462" s="9"/>
      <c r="X462" s="10"/>
      <c r="Y462" s="9"/>
      <c r="Z462" s="8">
        <f>D462+F462+H462+J462+L462+P462+R462+T462+V462+X462+N462</f>
        <v>22500</v>
      </c>
      <c r="AA462" s="7">
        <f>E462+G462+I462+K462+M462+Q462+S462+U462+W462+Y462+O462</f>
        <v>22500</v>
      </c>
      <c r="AB462" s="10"/>
      <c r="AC462" s="9"/>
      <c r="AD462" s="10">
        <v>7464</v>
      </c>
      <c r="AE462" s="9">
        <v>7464</v>
      </c>
      <c r="AF462" s="10">
        <v>1500</v>
      </c>
      <c r="AG462" s="9">
        <v>1500</v>
      </c>
      <c r="AH462" s="10"/>
      <c r="AI462" s="9"/>
      <c r="AJ462" s="10"/>
      <c r="AK462" s="9"/>
      <c r="AL462" s="10"/>
      <c r="AM462" s="9"/>
      <c r="AN462" s="10"/>
      <c r="AO462" s="9"/>
      <c r="AP462" s="8">
        <f>Z462+AB462+AD462+AF462+AH462+AJ462+AL462+AN462</f>
        <v>31464</v>
      </c>
      <c r="AQ462" s="7">
        <f>AA462+AC462+AE462+AG462+AI462+AK462+AM462+AO462</f>
        <v>31464</v>
      </c>
      <c r="AR462" s="4" t="s">
        <v>10</v>
      </c>
    </row>
    <row r="463" spans="1:44" ht="27" x14ac:dyDescent="0.3">
      <c r="A463" s="12" t="s">
        <v>118</v>
      </c>
      <c r="B463" s="12" t="s">
        <v>140</v>
      </c>
      <c r="C463" s="11" t="s">
        <v>99</v>
      </c>
      <c r="D463" s="10"/>
      <c r="E463" s="9"/>
      <c r="F463" s="10"/>
      <c r="G463" s="9"/>
      <c r="H463" s="10"/>
      <c r="I463" s="9"/>
      <c r="J463" s="10">
        <v>150</v>
      </c>
      <c r="K463" s="9">
        <v>150</v>
      </c>
      <c r="L463" s="10">
        <v>320</v>
      </c>
      <c r="M463" s="9">
        <v>320</v>
      </c>
      <c r="N463" s="10"/>
      <c r="O463" s="9"/>
      <c r="P463" s="10"/>
      <c r="Q463" s="9"/>
      <c r="R463" s="10"/>
      <c r="S463" s="9"/>
      <c r="T463" s="10"/>
      <c r="U463" s="9"/>
      <c r="V463" s="10"/>
      <c r="W463" s="9"/>
      <c r="X463" s="10"/>
      <c r="Y463" s="9"/>
      <c r="Z463" s="8">
        <f>D463+F463+H463+J463+L463+P463+R463+T463+V463+X463+N463</f>
        <v>470</v>
      </c>
      <c r="AA463" s="7">
        <f>E463+G463+I463+K463+M463+Q463+S463+U463+W463+Y463+O463</f>
        <v>470</v>
      </c>
      <c r="AB463" s="10"/>
      <c r="AC463" s="9"/>
      <c r="AD463" s="10">
        <v>9500</v>
      </c>
      <c r="AE463" s="9">
        <v>9500</v>
      </c>
      <c r="AF463" s="10">
        <v>500</v>
      </c>
      <c r="AG463" s="9">
        <v>500</v>
      </c>
      <c r="AH463" s="10"/>
      <c r="AI463" s="9"/>
      <c r="AJ463" s="10"/>
      <c r="AK463" s="9"/>
      <c r="AL463" s="10"/>
      <c r="AM463" s="9"/>
      <c r="AN463" s="10"/>
      <c r="AO463" s="9"/>
      <c r="AP463" s="8">
        <f>Z463+AB463+AD463+AF463+AH463+AJ463+AL463+AN463</f>
        <v>10470</v>
      </c>
      <c r="AQ463" s="7">
        <f>AA463+AC463+AE463+AG463+AI463+AK463+AM463+AO463</f>
        <v>10470</v>
      </c>
      <c r="AR463" s="4" t="s">
        <v>10</v>
      </c>
    </row>
    <row r="464" spans="1:44" ht="27" x14ac:dyDescent="0.3">
      <c r="A464" s="12" t="s">
        <v>118</v>
      </c>
      <c r="B464" s="12" t="s">
        <v>139</v>
      </c>
      <c r="C464" s="11" t="s">
        <v>8</v>
      </c>
      <c r="D464" s="10"/>
      <c r="E464" s="9"/>
      <c r="F464" s="10"/>
      <c r="G464" s="9"/>
      <c r="H464" s="10"/>
      <c r="I464" s="9"/>
      <c r="J464" s="10">
        <v>50</v>
      </c>
      <c r="K464" s="9">
        <v>50</v>
      </c>
      <c r="L464" s="10">
        <v>770</v>
      </c>
      <c r="M464" s="9">
        <v>770</v>
      </c>
      <c r="N464" s="10"/>
      <c r="O464" s="9"/>
      <c r="P464" s="10"/>
      <c r="Q464" s="9"/>
      <c r="R464" s="10"/>
      <c r="S464" s="9"/>
      <c r="T464" s="10"/>
      <c r="U464" s="9"/>
      <c r="V464" s="10"/>
      <c r="W464" s="9"/>
      <c r="X464" s="10"/>
      <c r="Y464" s="9"/>
      <c r="Z464" s="8">
        <f>D464+F464+H464+J464+L464+P464+R464+T464+V464+X464+N464</f>
        <v>820</v>
      </c>
      <c r="AA464" s="7">
        <f>E464+G464+I464+K464+M464+Q464+S464+U464+W464+Y464+O464</f>
        <v>820</v>
      </c>
      <c r="AB464" s="10"/>
      <c r="AC464" s="9"/>
      <c r="AD464" s="10">
        <v>8500</v>
      </c>
      <c r="AE464" s="9">
        <v>8500</v>
      </c>
      <c r="AF464" s="10">
        <v>1000</v>
      </c>
      <c r="AG464" s="9">
        <v>1000</v>
      </c>
      <c r="AH464" s="10"/>
      <c r="AI464" s="9"/>
      <c r="AJ464" s="10"/>
      <c r="AK464" s="9"/>
      <c r="AL464" s="10"/>
      <c r="AM464" s="9"/>
      <c r="AN464" s="10"/>
      <c r="AO464" s="9"/>
      <c r="AP464" s="8">
        <f>Z464+AB464+AD464+AF464+AH464+AJ464+AL464+AN464</f>
        <v>10320</v>
      </c>
      <c r="AQ464" s="7">
        <f>AA464+AC464+AE464+AG464+AI464+AK464+AM464+AO464</f>
        <v>10320</v>
      </c>
      <c r="AR464" s="4" t="s">
        <v>10</v>
      </c>
    </row>
    <row r="465" spans="1:44" ht="27" x14ac:dyDescent="0.3">
      <c r="A465" s="12" t="s">
        <v>118</v>
      </c>
      <c r="B465" s="12" t="s">
        <v>138</v>
      </c>
      <c r="C465" s="11" t="s">
        <v>99</v>
      </c>
      <c r="D465" s="10"/>
      <c r="E465" s="9"/>
      <c r="F465" s="10"/>
      <c r="G465" s="9"/>
      <c r="H465" s="10">
        <v>3800</v>
      </c>
      <c r="I465" s="9">
        <v>3000</v>
      </c>
      <c r="J465" s="10"/>
      <c r="K465" s="9"/>
      <c r="L465" s="10"/>
      <c r="M465" s="9"/>
      <c r="N465" s="10"/>
      <c r="O465" s="9"/>
      <c r="P465" s="10"/>
      <c r="Q465" s="9"/>
      <c r="R465" s="10"/>
      <c r="S465" s="9"/>
      <c r="T465" s="10"/>
      <c r="U465" s="9"/>
      <c r="V465" s="10"/>
      <c r="W465" s="9"/>
      <c r="X465" s="10"/>
      <c r="Y465" s="9"/>
      <c r="Z465" s="8">
        <f>D465+F465+H465+J465+L465+P465+R465+T465+V465+X465+N465</f>
        <v>3800</v>
      </c>
      <c r="AA465" s="7">
        <f>E465+G465+I465+K465+M465+Q465+S465+U465+W465+Y465+O465</f>
        <v>3000</v>
      </c>
      <c r="AB465" s="10"/>
      <c r="AC465" s="9"/>
      <c r="AD465" s="10">
        <v>2710</v>
      </c>
      <c r="AE465" s="9">
        <v>1700</v>
      </c>
      <c r="AF465" s="10"/>
      <c r="AG465" s="9"/>
      <c r="AH465" s="10"/>
      <c r="AI465" s="9"/>
      <c r="AJ465" s="10"/>
      <c r="AK465" s="9"/>
      <c r="AL465" s="10"/>
      <c r="AM465" s="9"/>
      <c r="AN465" s="10"/>
      <c r="AO465" s="9"/>
      <c r="AP465" s="8">
        <f>Z465+AB465+AD465+AF465+AH465+AJ465+AL465+AN465</f>
        <v>6510</v>
      </c>
      <c r="AQ465" s="7">
        <f>AA465+AC465+AE465+AG465+AI465+AK465+AM465+AO465</f>
        <v>4700</v>
      </c>
      <c r="AR465" s="4" t="s">
        <v>10</v>
      </c>
    </row>
    <row r="466" spans="1:44" x14ac:dyDescent="0.3">
      <c r="A466" s="12" t="s">
        <v>118</v>
      </c>
      <c r="B466" s="12" t="s">
        <v>137</v>
      </c>
      <c r="C466" s="11" t="s">
        <v>8</v>
      </c>
      <c r="D466" s="10">
        <v>527239</v>
      </c>
      <c r="E466" s="9">
        <v>519241</v>
      </c>
      <c r="F466" s="10">
        <v>1100</v>
      </c>
      <c r="G466" s="9">
        <v>1000</v>
      </c>
      <c r="H466" s="10">
        <v>10000</v>
      </c>
      <c r="I466" s="9">
        <v>10000</v>
      </c>
      <c r="J466" s="10">
        <v>3500</v>
      </c>
      <c r="K466" s="9">
        <v>2500</v>
      </c>
      <c r="L466" s="10">
        <v>8000</v>
      </c>
      <c r="M466" s="9">
        <v>4500</v>
      </c>
      <c r="N466" s="10">
        <v>25000</v>
      </c>
      <c r="O466" s="9">
        <v>25000</v>
      </c>
      <c r="P466" s="10"/>
      <c r="Q466" s="9"/>
      <c r="R466" s="10">
        <v>103000</v>
      </c>
      <c r="S466" s="9">
        <v>98000</v>
      </c>
      <c r="T466" s="10"/>
      <c r="U466" s="9"/>
      <c r="V466" s="10"/>
      <c r="W466" s="9"/>
      <c r="X466" s="10">
        <v>2700</v>
      </c>
      <c r="Y466" s="9">
        <v>2700</v>
      </c>
      <c r="Z466" s="8">
        <f>D466+F466+H466+J466+L466+P466+R466+T466+V466+X466+N466</f>
        <v>680539</v>
      </c>
      <c r="AA466" s="7">
        <f>E466+G466+I466+K466+M466+Q466+S466+U466+W466+Y466+O466</f>
        <v>662941</v>
      </c>
      <c r="AB466" s="10">
        <v>1020</v>
      </c>
      <c r="AC466" s="9">
        <v>100</v>
      </c>
      <c r="AD466" s="10">
        <v>51800</v>
      </c>
      <c r="AE466" s="9">
        <v>51000</v>
      </c>
      <c r="AF466" s="10">
        <v>82858</v>
      </c>
      <c r="AG466" s="9">
        <v>80800</v>
      </c>
      <c r="AH466" s="10"/>
      <c r="AI466" s="9"/>
      <c r="AJ466" s="10">
        <v>10000</v>
      </c>
      <c r="AK466" s="9"/>
      <c r="AL466" s="10"/>
      <c r="AM466" s="9"/>
      <c r="AN466" s="10"/>
      <c r="AO466" s="9"/>
      <c r="AP466" s="8">
        <f>Z466+AB466+AD466+AF466+AH466+AJ466+AL466+AN466</f>
        <v>826217</v>
      </c>
      <c r="AQ466" s="7">
        <f>AA466+AC466+AE466+AG466+AI466+AK466+AM466+AO466</f>
        <v>794841</v>
      </c>
      <c r="AR466" s="4" t="s">
        <v>10</v>
      </c>
    </row>
    <row r="467" spans="1:44" ht="27" x14ac:dyDescent="0.3">
      <c r="A467" s="12" t="s">
        <v>118</v>
      </c>
      <c r="B467" s="12" t="s">
        <v>136</v>
      </c>
      <c r="C467" s="11" t="s">
        <v>8</v>
      </c>
      <c r="D467" s="10"/>
      <c r="E467" s="9"/>
      <c r="F467" s="10"/>
      <c r="G467" s="9"/>
      <c r="H467" s="10"/>
      <c r="I467" s="9"/>
      <c r="J467" s="10"/>
      <c r="K467" s="9"/>
      <c r="L467" s="10"/>
      <c r="M467" s="9"/>
      <c r="N467" s="10"/>
      <c r="O467" s="9"/>
      <c r="P467" s="10"/>
      <c r="Q467" s="9"/>
      <c r="R467" s="10"/>
      <c r="S467" s="9"/>
      <c r="T467" s="10"/>
      <c r="U467" s="9"/>
      <c r="V467" s="10"/>
      <c r="W467" s="9"/>
      <c r="X467" s="10"/>
      <c r="Y467" s="9"/>
      <c r="Z467" s="8">
        <f>D467+F467+H467+J467+L467+P467+R467+T467+V467+X467+N467</f>
        <v>0</v>
      </c>
      <c r="AA467" s="7">
        <f>E467+G467+I467+K467+M467+Q467+S467+U467+W467+Y467+O467</f>
        <v>0</v>
      </c>
      <c r="AB467" s="10"/>
      <c r="AC467" s="9"/>
      <c r="AD467" s="10">
        <v>17975</v>
      </c>
      <c r="AE467" s="9">
        <v>34700</v>
      </c>
      <c r="AF467" s="10">
        <v>4260</v>
      </c>
      <c r="AG467" s="9">
        <v>2320</v>
      </c>
      <c r="AH467" s="10"/>
      <c r="AI467" s="9"/>
      <c r="AJ467" s="10"/>
      <c r="AK467" s="9"/>
      <c r="AL467" s="10"/>
      <c r="AM467" s="9">
        <v>200</v>
      </c>
      <c r="AN467" s="10"/>
      <c r="AO467" s="9"/>
      <c r="AP467" s="8">
        <f>Z467+AB467+AD467+AF467+AH467+AJ467+AL467+AN467</f>
        <v>22235</v>
      </c>
      <c r="AQ467" s="7">
        <f>AA467+AC467+AE467+AG467+AI467+AK467+AM467+AO467</f>
        <v>37220</v>
      </c>
      <c r="AR467" s="4" t="s">
        <v>135</v>
      </c>
    </row>
    <row r="468" spans="1:44" ht="40.200000000000003" x14ac:dyDescent="0.3">
      <c r="A468" s="12" t="s">
        <v>118</v>
      </c>
      <c r="B468" s="12" t="s">
        <v>134</v>
      </c>
      <c r="C468" s="11" t="s">
        <v>8</v>
      </c>
      <c r="D468" s="10"/>
      <c r="E468" s="9"/>
      <c r="F468" s="10"/>
      <c r="G468" s="9"/>
      <c r="H468" s="10"/>
      <c r="I468" s="9"/>
      <c r="J468" s="10"/>
      <c r="K468" s="9"/>
      <c r="L468" s="10"/>
      <c r="M468" s="9"/>
      <c r="N468" s="10"/>
      <c r="O468" s="9"/>
      <c r="P468" s="10"/>
      <c r="Q468" s="9"/>
      <c r="R468" s="10"/>
      <c r="S468" s="9"/>
      <c r="T468" s="10"/>
      <c r="U468" s="9"/>
      <c r="V468" s="10"/>
      <c r="W468" s="9"/>
      <c r="X468" s="10"/>
      <c r="Y468" s="9"/>
      <c r="Z468" s="8">
        <f>D468+F468+H468+J468+L468+P468+R468+T468+V468+X468+N468</f>
        <v>0</v>
      </c>
      <c r="AA468" s="7">
        <f>E468+G468+I468+K468+M468+Q468+S468+U468+W468+Y468+O468</f>
        <v>0</v>
      </c>
      <c r="AB468" s="10"/>
      <c r="AC468" s="9"/>
      <c r="AD468" s="10">
        <v>6000</v>
      </c>
      <c r="AE468" s="9">
        <v>5600</v>
      </c>
      <c r="AF468" s="10"/>
      <c r="AG468" s="9"/>
      <c r="AH468" s="10"/>
      <c r="AI468" s="9"/>
      <c r="AJ468" s="10"/>
      <c r="AK468" s="9"/>
      <c r="AL468" s="10"/>
      <c r="AM468" s="9"/>
      <c r="AN468" s="10"/>
      <c r="AO468" s="9"/>
      <c r="AP468" s="8">
        <f>Z468+AB468+AD468+AF468+AH468+AJ468+AL468+AN468</f>
        <v>6000</v>
      </c>
      <c r="AQ468" s="7">
        <f>AA468+AC468+AE468+AG468+AI468+AK468+AM468+AO468</f>
        <v>5600</v>
      </c>
      <c r="AR468" s="4" t="s">
        <v>10</v>
      </c>
    </row>
    <row r="469" spans="1:44" ht="27" x14ac:dyDescent="0.3">
      <c r="A469" s="12" t="s">
        <v>118</v>
      </c>
      <c r="B469" s="12" t="s">
        <v>133</v>
      </c>
      <c r="C469" s="11" t="s">
        <v>8</v>
      </c>
      <c r="D469" s="10"/>
      <c r="E469" s="9"/>
      <c r="F469" s="10"/>
      <c r="G469" s="9"/>
      <c r="H469" s="10"/>
      <c r="I469" s="9"/>
      <c r="J469" s="10"/>
      <c r="K469" s="9"/>
      <c r="L469" s="10"/>
      <c r="M469" s="9"/>
      <c r="N469" s="10"/>
      <c r="O469" s="9"/>
      <c r="P469" s="10"/>
      <c r="Q469" s="9"/>
      <c r="R469" s="10"/>
      <c r="S469" s="9"/>
      <c r="T469" s="10"/>
      <c r="U469" s="9"/>
      <c r="V469" s="10"/>
      <c r="W469" s="9"/>
      <c r="X469" s="10"/>
      <c r="Y469" s="9"/>
      <c r="Z469" s="8">
        <f>D469+F469+H469+J469+L469+P469+R469+T469+V469+X469+N469</f>
        <v>0</v>
      </c>
      <c r="AA469" s="7">
        <f>E469+G469+I469+K469+M469+Q469+S469+U469+W469+Y469+O469</f>
        <v>0</v>
      </c>
      <c r="AB469" s="10"/>
      <c r="AC469" s="9"/>
      <c r="AD469" s="10">
        <v>111104</v>
      </c>
      <c r="AE469" s="9">
        <f>157388-AG469</f>
        <v>146388</v>
      </c>
      <c r="AF469" s="10">
        <v>11000</v>
      </c>
      <c r="AG469" s="9">
        <v>11000</v>
      </c>
      <c r="AH469" s="10"/>
      <c r="AI469" s="9"/>
      <c r="AJ469" s="10"/>
      <c r="AK469" s="9"/>
      <c r="AL469" s="10"/>
      <c r="AM469" s="9"/>
      <c r="AN469" s="10"/>
      <c r="AO469" s="9"/>
      <c r="AP469" s="8">
        <f>Z469+AB469+AD469+AF469+AH469+AJ469+AL469+AN469</f>
        <v>122104</v>
      </c>
      <c r="AQ469" s="7">
        <f>AA469+AC469+AE469+AG469+AI469+AK469+AM469+AO469</f>
        <v>157388</v>
      </c>
      <c r="AR469" s="4" t="s">
        <v>131</v>
      </c>
    </row>
    <row r="470" spans="1:44" x14ac:dyDescent="0.3">
      <c r="A470" s="12" t="s">
        <v>118</v>
      </c>
      <c r="B470" s="12" t="s">
        <v>132</v>
      </c>
      <c r="C470" s="11" t="s">
        <v>8</v>
      </c>
      <c r="D470" s="10">
        <v>32640</v>
      </c>
      <c r="E470" s="9">
        <v>45278</v>
      </c>
      <c r="F470" s="10"/>
      <c r="G470" s="9"/>
      <c r="H470" s="10"/>
      <c r="I470" s="9"/>
      <c r="J470" s="10"/>
      <c r="K470" s="9"/>
      <c r="L470" s="10"/>
      <c r="M470" s="9"/>
      <c r="N470" s="10"/>
      <c r="O470" s="9"/>
      <c r="P470" s="10"/>
      <c r="Q470" s="9"/>
      <c r="R470" s="10"/>
      <c r="S470" s="9"/>
      <c r="T470" s="10"/>
      <c r="U470" s="9"/>
      <c r="V470" s="10"/>
      <c r="W470" s="9"/>
      <c r="X470" s="10"/>
      <c r="Y470" s="9"/>
      <c r="Z470" s="8">
        <f>D470+F470+H470+J470+L470+P470+R470+T470+V470+X470+N470</f>
        <v>32640</v>
      </c>
      <c r="AA470" s="7">
        <f>E470+G470+I470+K470+M470+Q470+S470+U470+W470+Y470+O470</f>
        <v>45278</v>
      </c>
      <c r="AB470" s="10"/>
      <c r="AC470" s="9"/>
      <c r="AD470" s="10">
        <v>247712</v>
      </c>
      <c r="AE470" s="9">
        <f>242506-E470</f>
        <v>197228</v>
      </c>
      <c r="AF470" s="10"/>
      <c r="AG470" s="9"/>
      <c r="AH470" s="10"/>
      <c r="AI470" s="9"/>
      <c r="AJ470" s="10"/>
      <c r="AK470" s="9"/>
      <c r="AL470" s="10"/>
      <c r="AM470" s="9"/>
      <c r="AN470" s="10"/>
      <c r="AO470" s="9"/>
      <c r="AP470" s="8">
        <f>Z470+AB470+AD470+AF470+AH470+AJ470+AL470+AN470</f>
        <v>280352</v>
      </c>
      <c r="AQ470" s="7">
        <f>AA470+AC470+AE470+AG470+AI470+AK470+AM470+AO470</f>
        <v>242506</v>
      </c>
      <c r="AR470" s="4" t="s">
        <v>131</v>
      </c>
    </row>
    <row r="471" spans="1:44" x14ac:dyDescent="0.3">
      <c r="A471" s="12" t="s">
        <v>118</v>
      </c>
      <c r="B471" s="12" t="s">
        <v>130</v>
      </c>
      <c r="C471" s="11" t="s">
        <v>8</v>
      </c>
      <c r="D471" s="10">
        <v>0</v>
      </c>
      <c r="E471" s="9"/>
      <c r="F471" s="10"/>
      <c r="G471" s="9"/>
      <c r="H471" s="10"/>
      <c r="I471" s="9"/>
      <c r="J471" s="10"/>
      <c r="K471" s="9"/>
      <c r="L471" s="10"/>
      <c r="M471" s="9"/>
      <c r="N471" s="10"/>
      <c r="O471" s="9"/>
      <c r="P471" s="10"/>
      <c r="Q471" s="9"/>
      <c r="R471" s="10"/>
      <c r="S471" s="9"/>
      <c r="T471" s="10"/>
      <c r="U471" s="9"/>
      <c r="V471" s="10"/>
      <c r="W471" s="9"/>
      <c r="X471" s="10"/>
      <c r="Y471" s="9"/>
      <c r="Z471" s="8">
        <f>D471+F471+H471+J471+L471+P471+R471+T471+V471+X471+N471</f>
        <v>0</v>
      </c>
      <c r="AA471" s="7">
        <f>E471+G471+I471+K471+M471+Q471+S471+U471+W471+Y471+O471</f>
        <v>0</v>
      </c>
      <c r="AB471" s="10"/>
      <c r="AC471" s="9"/>
      <c r="AD471" s="10">
        <v>1000</v>
      </c>
      <c r="AE471" s="9">
        <v>750</v>
      </c>
      <c r="AF471" s="10"/>
      <c r="AG471" s="9"/>
      <c r="AH471" s="10"/>
      <c r="AI471" s="9"/>
      <c r="AJ471" s="10"/>
      <c r="AK471" s="9"/>
      <c r="AL471" s="10"/>
      <c r="AM471" s="9"/>
      <c r="AN471" s="10"/>
      <c r="AO471" s="9"/>
      <c r="AP471" s="8">
        <f>Z471+AB471+AD471+AF471+AH471+AJ471+AL471+AN471</f>
        <v>1000</v>
      </c>
      <c r="AQ471" s="7">
        <f>AA471+AC471+AE471+AG471+AI471+AK471+AM471+AO471</f>
        <v>750</v>
      </c>
      <c r="AR471" s="4" t="s">
        <v>129</v>
      </c>
    </row>
    <row r="472" spans="1:44" ht="27" x14ac:dyDescent="0.3">
      <c r="A472" s="12" t="s">
        <v>118</v>
      </c>
      <c r="B472" s="12" t="s">
        <v>128</v>
      </c>
      <c r="C472" s="11" t="s">
        <v>43</v>
      </c>
      <c r="D472" s="10">
        <v>4964</v>
      </c>
      <c r="E472" s="9">
        <v>4964</v>
      </c>
      <c r="F472" s="10"/>
      <c r="G472" s="9"/>
      <c r="H472" s="10"/>
      <c r="I472" s="9"/>
      <c r="J472" s="10"/>
      <c r="K472" s="9"/>
      <c r="L472" s="10"/>
      <c r="M472" s="9"/>
      <c r="N472" s="10"/>
      <c r="O472" s="9"/>
      <c r="P472" s="10"/>
      <c r="Q472" s="9"/>
      <c r="R472" s="10"/>
      <c r="S472" s="9"/>
      <c r="T472" s="10"/>
      <c r="U472" s="9"/>
      <c r="V472" s="10"/>
      <c r="W472" s="9"/>
      <c r="X472" s="10"/>
      <c r="Y472" s="9"/>
      <c r="Z472" s="8">
        <f>D472+F472+H472+J472+L472+P472+R472+T472+V472+X472+N472</f>
        <v>4964</v>
      </c>
      <c r="AA472" s="7">
        <f>E472+G472+I472+K472+M472+Q472+S472+U472+W472+Y472+O472</f>
        <v>4964</v>
      </c>
      <c r="AB472" s="10"/>
      <c r="AC472" s="9"/>
      <c r="AD472" s="10">
        <v>5000</v>
      </c>
      <c r="AE472" s="9">
        <v>0</v>
      </c>
      <c r="AF472" s="10">
        <v>53110</v>
      </c>
      <c r="AG472" s="9">
        <v>55360</v>
      </c>
      <c r="AH472" s="10"/>
      <c r="AI472" s="9"/>
      <c r="AJ472" s="10"/>
      <c r="AK472" s="9"/>
      <c r="AL472" s="10">
        <v>50</v>
      </c>
      <c r="AM472" s="9">
        <v>500</v>
      </c>
      <c r="AN472" s="10"/>
      <c r="AO472" s="9"/>
      <c r="AP472" s="8">
        <f>Z472+AB472+AD472+AF472+AH472+AJ472+AL472+AN472</f>
        <v>63124</v>
      </c>
      <c r="AQ472" s="7">
        <f>AA472+AC472+AE472+AG472+AI472+AK472+AM472+AO472</f>
        <v>60824</v>
      </c>
      <c r="AR472" s="4" t="s">
        <v>42</v>
      </c>
    </row>
    <row r="473" spans="1:44" ht="27" x14ac:dyDescent="0.3">
      <c r="A473" s="12" t="s">
        <v>118</v>
      </c>
      <c r="B473" s="12" t="s">
        <v>127</v>
      </c>
      <c r="C473" s="11" t="s">
        <v>43</v>
      </c>
      <c r="D473" s="10"/>
      <c r="E473" s="9"/>
      <c r="F473" s="10"/>
      <c r="G473" s="9"/>
      <c r="H473" s="10"/>
      <c r="I473" s="9"/>
      <c r="J473" s="10"/>
      <c r="K473" s="9"/>
      <c r="L473" s="10"/>
      <c r="M473" s="9"/>
      <c r="N473" s="10"/>
      <c r="O473" s="9"/>
      <c r="P473" s="10"/>
      <c r="Q473" s="9"/>
      <c r="R473" s="10"/>
      <c r="S473" s="9"/>
      <c r="T473" s="10"/>
      <c r="U473" s="9"/>
      <c r="V473" s="10"/>
      <c r="W473" s="9"/>
      <c r="X473" s="10"/>
      <c r="Y473" s="9"/>
      <c r="Z473" s="8">
        <f>D473+F473+H473+J473+L473+P473+R473+T473+V473+X473+N473</f>
        <v>0</v>
      </c>
      <c r="AA473" s="7">
        <f>E473+G473+I473+K473+M473+Q473+S473+U473+W473+Y473+O473</f>
        <v>0</v>
      </c>
      <c r="AB473" s="10"/>
      <c r="AC473" s="9"/>
      <c r="AD473" s="10">
        <v>45000</v>
      </c>
      <c r="AE473" s="9">
        <v>30500</v>
      </c>
      <c r="AF473" s="10"/>
      <c r="AG473" s="9"/>
      <c r="AH473" s="10"/>
      <c r="AI473" s="9"/>
      <c r="AJ473" s="10"/>
      <c r="AK473" s="9"/>
      <c r="AL473" s="10"/>
      <c r="AM473" s="9"/>
      <c r="AN473" s="10"/>
      <c r="AO473" s="9"/>
      <c r="AP473" s="8">
        <f>Z473+AB473+AD473+AF473+AH473+AJ473+AL473+AN473</f>
        <v>45000</v>
      </c>
      <c r="AQ473" s="7">
        <f>AA473+AC473+AE473+AG473+AI473+AK473+AM473+AO473</f>
        <v>30500</v>
      </c>
      <c r="AR473" s="4" t="s">
        <v>42</v>
      </c>
    </row>
    <row r="474" spans="1:44" x14ac:dyDescent="0.3">
      <c r="A474" s="12" t="s">
        <v>118</v>
      </c>
      <c r="B474" s="12" t="s">
        <v>126</v>
      </c>
      <c r="C474" s="11" t="s">
        <v>85</v>
      </c>
      <c r="D474" s="10">
        <v>6299</v>
      </c>
      <c r="E474" s="9">
        <f>7740+390</f>
        <v>8130</v>
      </c>
      <c r="F474" s="10"/>
      <c r="G474" s="9"/>
      <c r="H474" s="10"/>
      <c r="I474" s="9"/>
      <c r="J474" s="10"/>
      <c r="K474" s="9"/>
      <c r="L474" s="10"/>
      <c r="M474" s="9"/>
      <c r="N474" s="10"/>
      <c r="O474" s="9"/>
      <c r="P474" s="10"/>
      <c r="Q474" s="9"/>
      <c r="R474" s="10"/>
      <c r="S474" s="9"/>
      <c r="T474" s="10"/>
      <c r="U474" s="9"/>
      <c r="V474" s="10"/>
      <c r="W474" s="9"/>
      <c r="X474" s="10"/>
      <c r="Y474" s="9"/>
      <c r="Z474" s="8">
        <f>D474+F474+H474+J474+L474+P474+R474+T474+V474+X474+N474</f>
        <v>6299</v>
      </c>
      <c r="AA474" s="7">
        <f>E474+G474+I474+K474+M474+Q474+S474+U474+W474+Y474+O474</f>
        <v>8130</v>
      </c>
      <c r="AB474" s="10"/>
      <c r="AC474" s="9"/>
      <c r="AD474" s="10">
        <f>40295+500</f>
        <v>40795</v>
      </c>
      <c r="AE474" s="9">
        <v>25782</v>
      </c>
      <c r="AF474" s="10">
        <v>8156</v>
      </c>
      <c r="AG474" s="9">
        <v>11088</v>
      </c>
      <c r="AH474" s="10"/>
      <c r="AI474" s="9"/>
      <c r="AJ474" s="10"/>
      <c r="AK474" s="9"/>
      <c r="AL474" s="10"/>
      <c r="AM474" s="9"/>
      <c r="AN474" s="10"/>
      <c r="AO474" s="9"/>
      <c r="AP474" s="8">
        <f>Z474+AB474+AD474+AF474+AH474+AJ474+AL474+AN474</f>
        <v>55250</v>
      </c>
      <c r="AQ474" s="7">
        <f>AA474+AC474+AE474+AG474+AI474+AK474+AM474+AO474</f>
        <v>45000</v>
      </c>
      <c r="AR474" s="4" t="s">
        <v>93</v>
      </c>
    </row>
    <row r="475" spans="1:44" x14ac:dyDescent="0.3">
      <c r="A475" s="12" t="s">
        <v>118</v>
      </c>
      <c r="B475" s="12" t="s">
        <v>125</v>
      </c>
      <c r="C475" s="11" t="s">
        <v>75</v>
      </c>
      <c r="D475" s="10"/>
      <c r="E475" s="9"/>
      <c r="F475" s="10"/>
      <c r="G475" s="9"/>
      <c r="H475" s="10"/>
      <c r="I475" s="9"/>
      <c r="J475" s="10"/>
      <c r="K475" s="9"/>
      <c r="L475" s="10"/>
      <c r="M475" s="9"/>
      <c r="N475" s="10"/>
      <c r="O475" s="9"/>
      <c r="P475" s="10"/>
      <c r="Q475" s="9"/>
      <c r="R475" s="10"/>
      <c r="S475" s="9"/>
      <c r="T475" s="10"/>
      <c r="U475" s="9"/>
      <c r="V475" s="10">
        <f>22300-8200</f>
        <v>14100</v>
      </c>
      <c r="W475" s="9">
        <f>22300-7000</f>
        <v>15300</v>
      </c>
      <c r="X475" s="10"/>
      <c r="Y475" s="9"/>
      <c r="Z475" s="8">
        <f>D475+F475+H475+J475+L475+P475+R475+T475+V475+X475+N475</f>
        <v>14100</v>
      </c>
      <c r="AA475" s="7">
        <f>E475+G475+I475+K475+M475+Q475+S475+U475+W475+Y475+O475</f>
        <v>15300</v>
      </c>
      <c r="AB475" s="10"/>
      <c r="AC475" s="9"/>
      <c r="AD475" s="10"/>
      <c r="AE475" s="9"/>
      <c r="AF475" s="10"/>
      <c r="AG475" s="9"/>
      <c r="AH475" s="10"/>
      <c r="AI475" s="9"/>
      <c r="AJ475" s="10"/>
      <c r="AK475" s="9"/>
      <c r="AL475" s="10"/>
      <c r="AM475" s="9"/>
      <c r="AN475" s="10"/>
      <c r="AO475" s="9"/>
      <c r="AP475" s="8">
        <f>Z475+AB475+AD475+AF475+AH475+AJ475+AL475+AN475</f>
        <v>14100</v>
      </c>
      <c r="AQ475" s="7">
        <f>AA475+AC475+AE475+AG475+AI475+AK475+AM475+AO475</f>
        <v>15300</v>
      </c>
      <c r="AR475" s="4" t="s">
        <v>12</v>
      </c>
    </row>
    <row r="476" spans="1:44" x14ac:dyDescent="0.3">
      <c r="A476" s="12" t="s">
        <v>118</v>
      </c>
      <c r="B476" s="12" t="s">
        <v>124</v>
      </c>
      <c r="C476" s="11" t="s">
        <v>75</v>
      </c>
      <c r="D476" s="10">
        <v>101704</v>
      </c>
      <c r="E476" s="9">
        <v>112892</v>
      </c>
      <c r="F476" s="10"/>
      <c r="G476" s="9"/>
      <c r="H476" s="10"/>
      <c r="I476" s="9"/>
      <c r="J476" s="10"/>
      <c r="K476" s="9"/>
      <c r="L476" s="10"/>
      <c r="M476" s="9"/>
      <c r="N476" s="10"/>
      <c r="O476" s="9"/>
      <c r="P476" s="10"/>
      <c r="Q476" s="9"/>
      <c r="R476" s="10">
        <v>300</v>
      </c>
      <c r="S476" s="9">
        <v>300</v>
      </c>
      <c r="T476" s="10">
        <v>52081</v>
      </c>
      <c r="U476" s="9">
        <v>50977</v>
      </c>
      <c r="V476" s="10"/>
      <c r="W476" s="9"/>
      <c r="X476" s="10"/>
      <c r="Y476" s="9"/>
      <c r="Z476" s="8">
        <f>D476+F476+H476+J476+L476+P476+R476+T476+V476+X476+N476</f>
        <v>154085</v>
      </c>
      <c r="AA476" s="7">
        <f>E476+G476+I476+K476+M476+Q476+S476+U476+W476+Y476+O476</f>
        <v>164169</v>
      </c>
      <c r="AB476" s="10"/>
      <c r="AC476" s="9"/>
      <c r="AD476" s="10">
        <v>1680</v>
      </c>
      <c r="AE476" s="9">
        <v>600</v>
      </c>
      <c r="AF476" s="10">
        <v>12000</v>
      </c>
      <c r="AG476" s="9">
        <v>6000</v>
      </c>
      <c r="AH476" s="10"/>
      <c r="AI476" s="9"/>
      <c r="AJ476" s="10"/>
      <c r="AK476" s="9"/>
      <c r="AL476" s="10"/>
      <c r="AM476" s="9"/>
      <c r="AN476" s="10"/>
      <c r="AO476" s="9"/>
      <c r="AP476" s="8">
        <f>Z476+AB476+AD476+AF476+AH476+AJ476+AL476+AN476</f>
        <v>167765</v>
      </c>
      <c r="AQ476" s="7">
        <f>AA476+AC476+AE476+AG476+AI476+AK476+AM476+AO476</f>
        <v>170769</v>
      </c>
      <c r="AR476" s="4" t="s">
        <v>12</v>
      </c>
    </row>
    <row r="477" spans="1:44" ht="40.200000000000003" x14ac:dyDescent="0.3">
      <c r="A477" s="12" t="s">
        <v>118</v>
      </c>
      <c r="B477" s="12" t="s">
        <v>123</v>
      </c>
      <c r="C477" s="11" t="s">
        <v>75</v>
      </c>
      <c r="D477" s="10"/>
      <c r="E477" s="9"/>
      <c r="F477" s="10"/>
      <c r="G477" s="9"/>
      <c r="H477" s="10"/>
      <c r="I477" s="9"/>
      <c r="J477" s="10"/>
      <c r="K477" s="9"/>
      <c r="L477" s="10"/>
      <c r="M477" s="9"/>
      <c r="N477" s="10"/>
      <c r="O477" s="9"/>
      <c r="P477" s="10"/>
      <c r="Q477" s="9"/>
      <c r="R477" s="10"/>
      <c r="S477" s="9"/>
      <c r="T477" s="10">
        <v>20516</v>
      </c>
      <c r="U477" s="9">
        <v>19835</v>
      </c>
      <c r="V477" s="10"/>
      <c r="W477" s="9"/>
      <c r="X477" s="10"/>
      <c r="Y477" s="9"/>
      <c r="Z477" s="8">
        <f>D477+F477+H477+J477+L477+P477+R477+T477+V477+X477+N477</f>
        <v>20516</v>
      </c>
      <c r="AA477" s="7">
        <f>E477+G477+I477+K477+M477+Q477+S477+U477+W477+Y477+O477</f>
        <v>19835</v>
      </c>
      <c r="AB477" s="10"/>
      <c r="AC477" s="9"/>
      <c r="AD477" s="10"/>
      <c r="AE477" s="9"/>
      <c r="AF477" s="10"/>
      <c r="AG477" s="9"/>
      <c r="AH477" s="10"/>
      <c r="AI477" s="9"/>
      <c r="AJ477" s="10"/>
      <c r="AK477" s="9"/>
      <c r="AL477" s="10"/>
      <c r="AM477" s="9"/>
      <c r="AN477" s="10"/>
      <c r="AO477" s="9"/>
      <c r="AP477" s="8">
        <f>Z477+AB477+AD477+AF477+AH477+AJ477+AL477+AN477</f>
        <v>20516</v>
      </c>
      <c r="AQ477" s="7">
        <f>AA477+AC477+AE477+AG477+AI477+AK477+AM477+AO477</f>
        <v>19835</v>
      </c>
      <c r="AR477" s="4" t="s">
        <v>12</v>
      </c>
    </row>
    <row r="478" spans="1:44" ht="36.75" customHeight="1" x14ac:dyDescent="0.3">
      <c r="A478" s="12" t="s">
        <v>118</v>
      </c>
      <c r="B478" s="12" t="s">
        <v>122</v>
      </c>
      <c r="C478" s="11" t="s">
        <v>75</v>
      </c>
      <c r="D478" s="10"/>
      <c r="E478" s="9"/>
      <c r="F478" s="10"/>
      <c r="G478" s="9"/>
      <c r="H478" s="10"/>
      <c r="I478" s="9"/>
      <c r="J478" s="10"/>
      <c r="K478" s="9"/>
      <c r="L478" s="10"/>
      <c r="M478" s="9"/>
      <c r="N478" s="10"/>
      <c r="O478" s="9"/>
      <c r="P478" s="10"/>
      <c r="Q478" s="9"/>
      <c r="R478" s="10"/>
      <c r="S478" s="9"/>
      <c r="T478" s="10">
        <v>20516</v>
      </c>
      <c r="U478" s="9">
        <v>19835</v>
      </c>
      <c r="V478" s="10"/>
      <c r="W478" s="9"/>
      <c r="X478" s="10"/>
      <c r="Y478" s="9"/>
      <c r="Z478" s="8">
        <f>D478+F478+H478+J478+L478+P478+R478+T478+V478+X478+N478</f>
        <v>20516</v>
      </c>
      <c r="AA478" s="7">
        <f>E478+G478+I478+K478+M478+Q478+S478+U478+W478+Y478+O478</f>
        <v>19835</v>
      </c>
      <c r="AB478" s="10"/>
      <c r="AC478" s="9"/>
      <c r="AD478" s="10"/>
      <c r="AE478" s="9"/>
      <c r="AF478" s="10"/>
      <c r="AG478" s="9"/>
      <c r="AH478" s="10"/>
      <c r="AI478" s="9"/>
      <c r="AJ478" s="10"/>
      <c r="AK478" s="9"/>
      <c r="AL478" s="10"/>
      <c r="AM478" s="9"/>
      <c r="AN478" s="10"/>
      <c r="AO478" s="9"/>
      <c r="AP478" s="8">
        <f>Z478+AB478+AD478+AF478+AH478+AJ478+AL478+AN478</f>
        <v>20516</v>
      </c>
      <c r="AQ478" s="7">
        <f>AA478+AC478+AE478+AG478+AI478+AK478+AM478+AO478</f>
        <v>19835</v>
      </c>
      <c r="AR478" s="4" t="s">
        <v>12</v>
      </c>
    </row>
    <row r="479" spans="1:44" ht="27" x14ac:dyDescent="0.3">
      <c r="A479" s="12" t="s">
        <v>118</v>
      </c>
      <c r="B479" s="12" t="s">
        <v>121</v>
      </c>
      <c r="C479" s="11" t="s">
        <v>75</v>
      </c>
      <c r="D479" s="10"/>
      <c r="E479" s="9"/>
      <c r="F479" s="10"/>
      <c r="G479" s="9"/>
      <c r="H479" s="10"/>
      <c r="I479" s="9"/>
      <c r="J479" s="10"/>
      <c r="K479" s="9"/>
      <c r="L479" s="10"/>
      <c r="M479" s="9"/>
      <c r="N479" s="10"/>
      <c r="O479" s="9"/>
      <c r="P479" s="10"/>
      <c r="Q479" s="9"/>
      <c r="R479" s="10"/>
      <c r="S479" s="9"/>
      <c r="T479" s="10">
        <v>7300</v>
      </c>
      <c r="U479" s="9">
        <v>7300</v>
      </c>
      <c r="V479" s="10"/>
      <c r="W479" s="9"/>
      <c r="X479" s="10"/>
      <c r="Y479" s="9"/>
      <c r="Z479" s="8">
        <f>D479+F479+H479+J479+L479+P479+R479+T479+V479+X479+N479</f>
        <v>7300</v>
      </c>
      <c r="AA479" s="7">
        <f>E479+G479+I479+K479+M479+Q479+S479+U479+W479+Y479+O479</f>
        <v>7300</v>
      </c>
      <c r="AB479" s="10"/>
      <c r="AC479" s="9"/>
      <c r="AD479" s="10"/>
      <c r="AE479" s="9"/>
      <c r="AF479" s="10"/>
      <c r="AG479" s="9"/>
      <c r="AH479" s="10"/>
      <c r="AI479" s="9"/>
      <c r="AJ479" s="10"/>
      <c r="AK479" s="9"/>
      <c r="AL479" s="10"/>
      <c r="AM479" s="9"/>
      <c r="AN479" s="10"/>
      <c r="AO479" s="9"/>
      <c r="AP479" s="8">
        <f>Z479+AB479+AD479+AF479+AH479+AJ479+AL479+AN479</f>
        <v>7300</v>
      </c>
      <c r="AQ479" s="7">
        <f>AA479+AC479+AE479+AG479+AI479+AK479+AM479+AO479</f>
        <v>7300</v>
      </c>
      <c r="AR479" s="4" t="s">
        <v>12</v>
      </c>
    </row>
    <row r="480" spans="1:44" ht="37.5" customHeight="1" x14ac:dyDescent="0.3">
      <c r="A480" s="12" t="s">
        <v>118</v>
      </c>
      <c r="B480" s="12" t="s">
        <v>120</v>
      </c>
      <c r="C480" s="11" t="s">
        <v>75</v>
      </c>
      <c r="D480" s="10"/>
      <c r="E480" s="9"/>
      <c r="F480" s="10"/>
      <c r="G480" s="9"/>
      <c r="H480" s="10"/>
      <c r="I480" s="9"/>
      <c r="J480" s="10"/>
      <c r="K480" s="9"/>
      <c r="L480" s="10"/>
      <c r="M480" s="9"/>
      <c r="N480" s="10"/>
      <c r="O480" s="9"/>
      <c r="P480" s="10"/>
      <c r="Q480" s="9"/>
      <c r="R480" s="10"/>
      <c r="S480" s="9"/>
      <c r="T480" s="10">
        <v>6816</v>
      </c>
      <c r="U480" s="9">
        <v>8111</v>
      </c>
      <c r="V480" s="10"/>
      <c r="W480" s="9"/>
      <c r="X480" s="10"/>
      <c r="Y480" s="9"/>
      <c r="Z480" s="8">
        <f>D480+F480+H480+J480+L480+P480+R480+T480+V480+X480+N480</f>
        <v>6816</v>
      </c>
      <c r="AA480" s="7">
        <f>E480+G480+I480+K480+M480+Q480+S480+U480+W480+Y480+O480</f>
        <v>8111</v>
      </c>
      <c r="AB480" s="10"/>
      <c r="AC480" s="9"/>
      <c r="AD480" s="10"/>
      <c r="AE480" s="9"/>
      <c r="AF480" s="10"/>
      <c r="AG480" s="9"/>
      <c r="AH480" s="10"/>
      <c r="AI480" s="9"/>
      <c r="AJ480" s="10"/>
      <c r="AK480" s="9"/>
      <c r="AL480" s="10"/>
      <c r="AM480" s="9"/>
      <c r="AN480" s="10"/>
      <c r="AO480" s="9"/>
      <c r="AP480" s="8">
        <f>Z480+AB480+AD480+AF480+AH480+AJ480+AL480+AN480</f>
        <v>6816</v>
      </c>
      <c r="AQ480" s="7">
        <f>AA480+AC480+AE480+AG480+AI480+AK480+AM480+AO480</f>
        <v>8111</v>
      </c>
      <c r="AR480" s="4" t="s">
        <v>12</v>
      </c>
    </row>
    <row r="481" spans="1:44" ht="27" x14ac:dyDescent="0.3">
      <c r="A481" s="12" t="s">
        <v>118</v>
      </c>
      <c r="B481" s="12" t="s">
        <v>119</v>
      </c>
      <c r="C481" s="11" t="s">
        <v>75</v>
      </c>
      <c r="D481" s="10"/>
      <c r="E481" s="9"/>
      <c r="F481" s="10"/>
      <c r="G481" s="9"/>
      <c r="H481" s="10"/>
      <c r="I481" s="9"/>
      <c r="J481" s="10"/>
      <c r="K481" s="9"/>
      <c r="L481" s="10"/>
      <c r="M481" s="9"/>
      <c r="N481" s="10"/>
      <c r="O481" s="9"/>
      <c r="P481" s="10"/>
      <c r="Q481" s="9"/>
      <c r="R481" s="10"/>
      <c r="S481" s="9"/>
      <c r="T481" s="10">
        <v>6816</v>
      </c>
      <c r="U481" s="9">
        <v>8111</v>
      </c>
      <c r="V481" s="10"/>
      <c r="W481" s="9"/>
      <c r="X481" s="10"/>
      <c r="Y481" s="9"/>
      <c r="Z481" s="8">
        <f>D481+F481+H481+J481+L481+P481+R481+T481+V481+X481+N481</f>
        <v>6816</v>
      </c>
      <c r="AA481" s="7">
        <f>E481+G481+I481+K481+M481+Q481+S481+U481+W481+Y481+O481</f>
        <v>8111</v>
      </c>
      <c r="AB481" s="10"/>
      <c r="AC481" s="9"/>
      <c r="AD481" s="10"/>
      <c r="AE481" s="9"/>
      <c r="AF481" s="10"/>
      <c r="AG481" s="9"/>
      <c r="AH481" s="10"/>
      <c r="AI481" s="9"/>
      <c r="AJ481" s="10"/>
      <c r="AK481" s="9"/>
      <c r="AL481" s="10"/>
      <c r="AM481" s="9"/>
      <c r="AN481" s="10"/>
      <c r="AO481" s="9"/>
      <c r="AP481" s="8">
        <f>Z481+AB481+AD481+AF481+AH481+AJ481+AL481+AN481</f>
        <v>6816</v>
      </c>
      <c r="AQ481" s="7">
        <f>AA481+AC481+AE481+AG481+AI481+AK481+AM481+AO481</f>
        <v>8111</v>
      </c>
      <c r="AR481" s="4" t="s">
        <v>12</v>
      </c>
    </row>
    <row r="482" spans="1:44" x14ac:dyDescent="0.3">
      <c r="A482" s="12" t="s">
        <v>118</v>
      </c>
      <c r="B482" s="12" t="s">
        <v>7</v>
      </c>
      <c r="C482" s="11"/>
      <c r="D482" s="10">
        <v>72262</v>
      </c>
      <c r="E482" s="9">
        <f>64376+309+58</f>
        <v>64743</v>
      </c>
      <c r="F482" s="10"/>
      <c r="G482" s="9"/>
      <c r="H482" s="10"/>
      <c r="I482" s="9"/>
      <c r="J482" s="10"/>
      <c r="K482" s="9"/>
      <c r="L482" s="10"/>
      <c r="M482" s="9"/>
      <c r="N482" s="10"/>
      <c r="O482" s="9"/>
      <c r="P482" s="10"/>
      <c r="Q482" s="9"/>
      <c r="R482" s="10"/>
      <c r="S482" s="9"/>
      <c r="T482" s="10"/>
      <c r="U482" s="9"/>
      <c r="V482" s="10"/>
      <c r="W482" s="9"/>
      <c r="X482" s="10"/>
      <c r="Y482" s="9"/>
      <c r="Z482" s="8">
        <f>D482+F482+H482+J482+L482+P482+R482+T482+V482+X482+N482</f>
        <v>72262</v>
      </c>
      <c r="AA482" s="7">
        <f>E482+G482+I482+K482+M482+Q482+S482+U482+W482+Y482+O482</f>
        <v>64743</v>
      </c>
      <c r="AB482" s="10"/>
      <c r="AC482" s="9"/>
      <c r="AD482" s="10"/>
      <c r="AE482" s="9"/>
      <c r="AF482" s="10"/>
      <c r="AG482" s="9"/>
      <c r="AH482" s="10"/>
      <c r="AI482" s="9"/>
      <c r="AJ482" s="10"/>
      <c r="AK482" s="9"/>
      <c r="AL482" s="10"/>
      <c r="AM482" s="9"/>
      <c r="AN482" s="10"/>
      <c r="AO482" s="9"/>
      <c r="AP482" s="8">
        <f>Z482+AB482+AD482+AF482+AH482+AJ482+AL482+AN482</f>
        <v>72262</v>
      </c>
      <c r="AQ482" s="7">
        <f>AA482+AC482+AE482+AG482+AI482+AK482+AM482+AO482</f>
        <v>64743</v>
      </c>
      <c r="AR482" s="4" t="s">
        <v>110</v>
      </c>
    </row>
    <row r="483" spans="1:44" x14ac:dyDescent="0.3">
      <c r="A483" s="12" t="s">
        <v>118</v>
      </c>
      <c r="B483" s="12" t="s">
        <v>4</v>
      </c>
      <c r="C483" s="11"/>
      <c r="D483" s="10">
        <v>41677</v>
      </c>
      <c r="E483" s="9">
        <f>47265+387</f>
        <v>47652</v>
      </c>
      <c r="F483" s="10"/>
      <c r="G483" s="9"/>
      <c r="H483" s="10"/>
      <c r="I483" s="9"/>
      <c r="J483" s="10"/>
      <c r="K483" s="9"/>
      <c r="L483" s="10"/>
      <c r="M483" s="9"/>
      <c r="N483" s="10"/>
      <c r="O483" s="9"/>
      <c r="P483" s="10"/>
      <c r="Q483" s="9"/>
      <c r="R483" s="10"/>
      <c r="S483" s="9"/>
      <c r="T483" s="10"/>
      <c r="U483" s="9"/>
      <c r="V483" s="10"/>
      <c r="W483" s="9"/>
      <c r="X483" s="10"/>
      <c r="Y483" s="9"/>
      <c r="Z483" s="8">
        <f>D483+F483+H483+J483+L483+P483+R483+T483+V483+X483+N483</f>
        <v>41677</v>
      </c>
      <c r="AA483" s="7">
        <f>E483+G483+I483+K483+M483+Q483+S483+U483+W483+Y483+O483</f>
        <v>47652</v>
      </c>
      <c r="AB483" s="10"/>
      <c r="AC483" s="9"/>
      <c r="AD483" s="10"/>
      <c r="AE483" s="9"/>
      <c r="AF483" s="10"/>
      <c r="AG483" s="9"/>
      <c r="AH483" s="10"/>
      <c r="AI483" s="9"/>
      <c r="AJ483" s="10"/>
      <c r="AK483" s="9"/>
      <c r="AL483" s="10"/>
      <c r="AM483" s="9"/>
      <c r="AN483" s="10"/>
      <c r="AO483" s="9"/>
      <c r="AP483" s="8">
        <f>Z483+AB483+AD483+AF483+AH483+AJ483+AL483+AN483</f>
        <v>41677</v>
      </c>
      <c r="AQ483" s="7">
        <f>AA483+AC483+AE483+AG483+AI483+AK483+AM483+AO483</f>
        <v>47652</v>
      </c>
      <c r="AR483" s="4" t="s">
        <v>110</v>
      </c>
    </row>
    <row r="484" spans="1:44" x14ac:dyDescent="0.3">
      <c r="A484" s="6" t="s">
        <v>117</v>
      </c>
      <c r="B484" s="6" t="s">
        <v>1</v>
      </c>
      <c r="C484" s="23"/>
      <c r="D484" s="22">
        <f>SUM(D420:D483)</f>
        <v>4909841</v>
      </c>
      <c r="E484" s="22">
        <f>SUM(E420:E483)</f>
        <v>5233254</v>
      </c>
      <c r="F484" s="22">
        <f>SUM(F420:F483)</f>
        <v>19528</v>
      </c>
      <c r="G484" s="22">
        <f>SUM(G420:G483)</f>
        <v>20950</v>
      </c>
      <c r="H484" s="22">
        <f>SUM(H420:H483)</f>
        <v>289250</v>
      </c>
      <c r="I484" s="22">
        <f>SUM(I420:I483)</f>
        <v>285056</v>
      </c>
      <c r="J484" s="22">
        <f>SUM(J420:J483)</f>
        <v>50069</v>
      </c>
      <c r="K484" s="22">
        <f>SUM(K420:K483)</f>
        <v>47610</v>
      </c>
      <c r="L484" s="22">
        <f>SUM(L420:L483)</f>
        <v>195073</v>
      </c>
      <c r="M484" s="22">
        <f>SUM(M420:M483)</f>
        <v>216293</v>
      </c>
      <c r="N484" s="22">
        <f>SUM(N420:N483)</f>
        <v>42504</v>
      </c>
      <c r="O484" s="22">
        <f>SUM(O420:O483)</f>
        <v>39702</v>
      </c>
      <c r="P484" s="22">
        <f>SUM(P420:P483)</f>
        <v>880</v>
      </c>
      <c r="Q484" s="22">
        <f>SUM(Q420:Q483)</f>
        <v>880</v>
      </c>
      <c r="R484" s="22">
        <f>SUM(R420:R483)</f>
        <v>115420</v>
      </c>
      <c r="S484" s="22">
        <f>SUM(S420:S483)</f>
        <v>109250</v>
      </c>
      <c r="T484" s="22">
        <f>SUM(T420:T483)</f>
        <v>220160</v>
      </c>
      <c r="U484" s="22">
        <f>SUM(U420:U483)</f>
        <v>215963</v>
      </c>
      <c r="V484" s="22">
        <f>SUM(V420:V483)</f>
        <v>14100</v>
      </c>
      <c r="W484" s="22">
        <f>SUM(W420:W483)</f>
        <v>15300</v>
      </c>
      <c r="X484" s="22">
        <f>SUM(X420:X483)</f>
        <v>17361</v>
      </c>
      <c r="Y484" s="22">
        <f>SUM(Y420:Y483)</f>
        <v>2700</v>
      </c>
      <c r="Z484" s="22">
        <f>SUM(Z420:Z483)</f>
        <v>5874186</v>
      </c>
      <c r="AA484" s="22">
        <f>SUM(AA420:AA483)</f>
        <v>6186958</v>
      </c>
      <c r="AB484" s="22">
        <f>SUM(AB420:AB483)</f>
        <v>7260</v>
      </c>
      <c r="AC484" s="22">
        <f>SUM(AC420:AC483)</f>
        <v>4805</v>
      </c>
      <c r="AD484" s="22">
        <f>SUM(AD420:AD483)</f>
        <v>739427</v>
      </c>
      <c r="AE484" s="22">
        <f>SUM(AE420:AE483)</f>
        <v>679353</v>
      </c>
      <c r="AF484" s="22">
        <f>SUM(AF420:AF483)</f>
        <v>343289</v>
      </c>
      <c r="AG484" s="22">
        <f>SUM(AG420:AG483)</f>
        <v>321938</v>
      </c>
      <c r="AH484" s="22">
        <f>SUM(AH420:AH483)</f>
        <v>16021</v>
      </c>
      <c r="AI484" s="22">
        <f>SUM(AI420:AI483)</f>
        <v>15104</v>
      </c>
      <c r="AJ484" s="22">
        <f>SUM(AJ420:AJ483)</f>
        <v>10000</v>
      </c>
      <c r="AK484" s="22">
        <f>SUM(AK420:AK483)</f>
        <v>0</v>
      </c>
      <c r="AL484" s="22">
        <f>SUM(AL420:AL483)</f>
        <v>1301</v>
      </c>
      <c r="AM484" s="22">
        <f>SUM(AM420:AM483)</f>
        <v>1951</v>
      </c>
      <c r="AN484" s="22">
        <f>SUM(AN420:AN483)</f>
        <v>0</v>
      </c>
      <c r="AO484" s="22">
        <f>SUM(AO420:AO483)</f>
        <v>0</v>
      </c>
      <c r="AP484" s="22">
        <f>SUM(AP420:AP483)</f>
        <v>6991484</v>
      </c>
      <c r="AQ484" s="22">
        <f>SUM(AQ420:AQ483)</f>
        <v>7210109</v>
      </c>
      <c r="AR484" s="4"/>
    </row>
    <row r="485" spans="1:44" x14ac:dyDescent="0.3">
      <c r="A485" s="12" t="s">
        <v>5</v>
      </c>
      <c r="B485" s="12" t="s">
        <v>116</v>
      </c>
      <c r="C485" s="11" t="s">
        <v>24</v>
      </c>
      <c r="D485" s="10">
        <v>1120175</v>
      </c>
      <c r="E485" s="9">
        <v>1220886</v>
      </c>
      <c r="F485" s="10">
        <v>26000</v>
      </c>
      <c r="G485" s="9">
        <v>26000</v>
      </c>
      <c r="H485" s="10">
        <v>12500</v>
      </c>
      <c r="I485" s="9">
        <v>12500</v>
      </c>
      <c r="J485" s="10">
        <v>1500</v>
      </c>
      <c r="K485" s="9">
        <v>1800</v>
      </c>
      <c r="L485" s="10">
        <v>10850</v>
      </c>
      <c r="M485" s="9">
        <v>10850</v>
      </c>
      <c r="N485" s="10">
        <v>4200</v>
      </c>
      <c r="O485" s="9">
        <v>4200</v>
      </c>
      <c r="P485" s="10"/>
      <c r="Q485" s="9"/>
      <c r="R485" s="10">
        <v>2500</v>
      </c>
      <c r="S485" s="9">
        <v>2200</v>
      </c>
      <c r="T485" s="10"/>
      <c r="U485" s="9"/>
      <c r="V485" s="10"/>
      <c r="W485" s="9"/>
      <c r="X485" s="10">
        <v>2000</v>
      </c>
      <c r="Y485" s="9">
        <v>2000</v>
      </c>
      <c r="Z485" s="8">
        <f>D485+F485+H485+J485+L485+P485+R485+T485+V485+X485+N485</f>
        <v>1179725</v>
      </c>
      <c r="AA485" s="7">
        <f>E485+G485+I485+K485+M485+Q485+S485+U485+W485+Y485+O485</f>
        <v>1280436</v>
      </c>
      <c r="AB485" s="10">
        <v>1500</v>
      </c>
      <c r="AC485" s="9">
        <v>300</v>
      </c>
      <c r="AD485" s="10">
        <v>137060</v>
      </c>
      <c r="AE485" s="9">
        <v>137060</v>
      </c>
      <c r="AF485" s="10">
        <v>39029</v>
      </c>
      <c r="AG485" s="9">
        <v>39029</v>
      </c>
      <c r="AH485" s="10"/>
      <c r="AI485" s="9"/>
      <c r="AJ485" s="10"/>
      <c r="AK485" s="9"/>
      <c r="AL485" s="10"/>
      <c r="AM485" s="9"/>
      <c r="AN485" s="10"/>
      <c r="AO485" s="9"/>
      <c r="AP485" s="8">
        <f>Z485+AB485+AD485+AF485+AH485+AJ485+AL485+AN485</f>
        <v>1357314</v>
      </c>
      <c r="AQ485" s="7">
        <f>AA485+AC485+AE485+AG485+AI485+AK485+AM485+AO485</f>
        <v>1456825</v>
      </c>
      <c r="AR485" s="4" t="s">
        <v>110</v>
      </c>
    </row>
    <row r="486" spans="1:44" x14ac:dyDescent="0.3">
      <c r="A486" s="12" t="s">
        <v>5</v>
      </c>
      <c r="B486" s="12" t="s">
        <v>115</v>
      </c>
      <c r="C486" s="11" t="s">
        <v>24</v>
      </c>
      <c r="D486" s="10">
        <v>111000</v>
      </c>
      <c r="E486" s="9">
        <v>112000</v>
      </c>
      <c r="F486" s="10"/>
      <c r="G486" s="9"/>
      <c r="H486" s="10"/>
      <c r="I486" s="9"/>
      <c r="J486" s="10"/>
      <c r="K486" s="9"/>
      <c r="L486" s="10"/>
      <c r="M486" s="9"/>
      <c r="N486" s="10"/>
      <c r="O486" s="9"/>
      <c r="P486" s="10"/>
      <c r="Q486" s="9"/>
      <c r="R486" s="10">
        <v>3000</v>
      </c>
      <c r="S486" s="9">
        <v>3000</v>
      </c>
      <c r="T486" s="10"/>
      <c r="U486" s="9"/>
      <c r="V486" s="10"/>
      <c r="W486" s="9"/>
      <c r="X486" s="10"/>
      <c r="Y486" s="9"/>
      <c r="Z486" s="8">
        <f>D486+F486+H486+J486+L486+P486+R486+T486+V486+X486+N486</f>
        <v>114000</v>
      </c>
      <c r="AA486" s="7">
        <f>E486+G486+I486+K486+M486+Q486+S486+U486+W486+Y486+O486</f>
        <v>115000</v>
      </c>
      <c r="AB486" s="10"/>
      <c r="AC486" s="9"/>
      <c r="AD486" s="10">
        <v>100</v>
      </c>
      <c r="AE486" s="9">
        <v>20</v>
      </c>
      <c r="AF486" s="10">
        <v>100</v>
      </c>
      <c r="AG486" s="9">
        <v>100</v>
      </c>
      <c r="AH486" s="10"/>
      <c r="AI486" s="9"/>
      <c r="AJ486" s="10"/>
      <c r="AK486" s="9"/>
      <c r="AL486" s="10"/>
      <c r="AM486" s="9"/>
      <c r="AN486" s="10"/>
      <c r="AO486" s="9"/>
      <c r="AP486" s="8">
        <f>Z486+AB486+AD486+AF486+AH486+AJ486+AL486+AN486</f>
        <v>114200</v>
      </c>
      <c r="AQ486" s="7">
        <f>AA486+AC486+AE486+AG486+AI486+AK486+AM486+AO486</f>
        <v>115120</v>
      </c>
      <c r="AR486" s="4" t="s">
        <v>110</v>
      </c>
    </row>
    <row r="487" spans="1:44" x14ac:dyDescent="0.3">
      <c r="A487" s="12" t="s">
        <v>5</v>
      </c>
      <c r="B487" s="12" t="s">
        <v>114</v>
      </c>
      <c r="C487" s="11" t="s">
        <v>24</v>
      </c>
      <c r="D487" s="10"/>
      <c r="E487" s="9"/>
      <c r="F487" s="10">
        <v>430</v>
      </c>
      <c r="G487" s="9">
        <v>250</v>
      </c>
      <c r="H487" s="10"/>
      <c r="I487" s="9"/>
      <c r="J487" s="10"/>
      <c r="K487" s="9"/>
      <c r="L487" s="10"/>
      <c r="M487" s="9"/>
      <c r="N487" s="10"/>
      <c r="O487" s="9"/>
      <c r="P487" s="10"/>
      <c r="Q487" s="9"/>
      <c r="R487" s="10"/>
      <c r="S487" s="9"/>
      <c r="T487" s="10"/>
      <c r="U487" s="9"/>
      <c r="V487" s="10"/>
      <c r="W487" s="9"/>
      <c r="X487" s="10"/>
      <c r="Y487" s="9"/>
      <c r="Z487" s="8">
        <f>D487+F487+H487+J487+L487+P487+R487+T487+V487+X487+N487</f>
        <v>430</v>
      </c>
      <c r="AA487" s="7">
        <f>E487+G487+I487+K487+M487+Q487+S487+U487+W487+Y487+O487</f>
        <v>250</v>
      </c>
      <c r="AB487" s="10">
        <v>30</v>
      </c>
      <c r="AC487" s="9">
        <v>10</v>
      </c>
      <c r="AD487" s="10">
        <v>2250</v>
      </c>
      <c r="AE487" s="9">
        <v>1900</v>
      </c>
      <c r="AF487" s="10">
        <v>4500</v>
      </c>
      <c r="AG487" s="9">
        <v>4500</v>
      </c>
      <c r="AH487" s="10"/>
      <c r="AI487" s="9"/>
      <c r="AJ487" s="10"/>
      <c r="AK487" s="9"/>
      <c r="AL487" s="10"/>
      <c r="AM487" s="9"/>
      <c r="AN487" s="10"/>
      <c r="AO487" s="9"/>
      <c r="AP487" s="8">
        <f>Z487+AB487+AD487+AF487+AH487+AJ487+AL487+AN487</f>
        <v>7210</v>
      </c>
      <c r="AQ487" s="7">
        <f>AA487+AC487+AE487+AG487+AI487+AK487+AM487+AO487</f>
        <v>6660</v>
      </c>
      <c r="AR487" s="4" t="s">
        <v>110</v>
      </c>
    </row>
    <row r="488" spans="1:44" ht="27" x14ac:dyDescent="0.3">
      <c r="A488" s="12" t="s">
        <v>5</v>
      </c>
      <c r="B488" s="12" t="s">
        <v>113</v>
      </c>
      <c r="C488" s="11" t="s">
        <v>24</v>
      </c>
      <c r="D488" s="10">
        <v>53000</v>
      </c>
      <c r="E488" s="9">
        <v>56000</v>
      </c>
      <c r="F488" s="10"/>
      <c r="G488" s="9"/>
      <c r="H488" s="10"/>
      <c r="I488" s="9"/>
      <c r="J488" s="10"/>
      <c r="K488" s="9"/>
      <c r="L488" s="10"/>
      <c r="M488" s="9"/>
      <c r="N488" s="10"/>
      <c r="O488" s="9"/>
      <c r="P488" s="10"/>
      <c r="Q488" s="9"/>
      <c r="R488" s="10"/>
      <c r="S488" s="9"/>
      <c r="T488" s="10"/>
      <c r="U488" s="9"/>
      <c r="V488" s="10"/>
      <c r="W488" s="9"/>
      <c r="X488" s="10"/>
      <c r="Y488" s="9"/>
      <c r="Z488" s="8">
        <f>D488+F488+H488+J488+L488+P488+R488+T488+V488+X488+N488</f>
        <v>53000</v>
      </c>
      <c r="AA488" s="7">
        <f>E488+G488+I488+K488+M488+Q488+S488+U488+W488+Y488+O488</f>
        <v>56000</v>
      </c>
      <c r="AB488" s="10"/>
      <c r="AC488" s="9"/>
      <c r="AD488" s="10"/>
      <c r="AE488" s="9"/>
      <c r="AF488" s="10"/>
      <c r="AG488" s="9"/>
      <c r="AH488" s="10"/>
      <c r="AI488" s="9"/>
      <c r="AJ488" s="10"/>
      <c r="AK488" s="9"/>
      <c r="AL488" s="10"/>
      <c r="AM488" s="9"/>
      <c r="AN488" s="10"/>
      <c r="AO488" s="9"/>
      <c r="AP488" s="8">
        <f>Z488+AB488+AD488+AF488+AH488+AJ488+AL488+AN488</f>
        <v>53000</v>
      </c>
      <c r="AQ488" s="7">
        <f>AA488+AC488+AE488+AG488+AI488+AK488+AM488+AO488</f>
        <v>56000</v>
      </c>
      <c r="AR488" s="4" t="s">
        <v>110</v>
      </c>
    </row>
    <row r="489" spans="1:44" x14ac:dyDescent="0.3">
      <c r="A489" s="12" t="s">
        <v>5</v>
      </c>
      <c r="B489" s="12" t="s">
        <v>112</v>
      </c>
      <c r="C489" s="11" t="s">
        <v>24</v>
      </c>
      <c r="D489" s="10">
        <v>310</v>
      </c>
      <c r="E489" s="9">
        <v>310</v>
      </c>
      <c r="F489" s="10"/>
      <c r="G489" s="9"/>
      <c r="H489" s="10"/>
      <c r="I489" s="9"/>
      <c r="J489" s="10"/>
      <c r="K489" s="9"/>
      <c r="L489" s="10"/>
      <c r="M489" s="9"/>
      <c r="N489" s="10"/>
      <c r="O489" s="9"/>
      <c r="P489" s="10"/>
      <c r="Q489" s="9"/>
      <c r="R489" s="10"/>
      <c r="S489" s="9"/>
      <c r="T489" s="10"/>
      <c r="U489" s="9"/>
      <c r="V489" s="10"/>
      <c r="W489" s="9"/>
      <c r="X489" s="10"/>
      <c r="Y489" s="9"/>
      <c r="Z489" s="8">
        <f>D489+F489+H489+J489+L489+P489+R489+T489+V489+X489+N489</f>
        <v>310</v>
      </c>
      <c r="AA489" s="7">
        <f>E489+G489+I489+K489+M489+Q489+S489+U489+W489+Y489+O489</f>
        <v>310</v>
      </c>
      <c r="AB489" s="10">
        <v>2000</v>
      </c>
      <c r="AC489" s="9">
        <v>1500</v>
      </c>
      <c r="AD489" s="10">
        <v>8100</v>
      </c>
      <c r="AE489" s="9">
        <v>5000</v>
      </c>
      <c r="AF489" s="10">
        <v>4590</v>
      </c>
      <c r="AG489" s="9">
        <v>2000</v>
      </c>
      <c r="AH489" s="10"/>
      <c r="AI489" s="9"/>
      <c r="AJ489" s="10"/>
      <c r="AK489" s="9"/>
      <c r="AL489" s="10"/>
      <c r="AM489" s="9"/>
      <c r="AN489" s="10"/>
      <c r="AO489" s="9"/>
      <c r="AP489" s="8">
        <f>Z489+AB489+AD489+AF489+AH489+AJ489+AL489+AN489</f>
        <v>15000</v>
      </c>
      <c r="AQ489" s="7">
        <f>AA489+AC489+AE489+AG489+AI489+AK489+AM489+AO489</f>
        <v>8810</v>
      </c>
      <c r="AR489" s="4" t="s">
        <v>110</v>
      </c>
    </row>
    <row r="490" spans="1:44" x14ac:dyDescent="0.3">
      <c r="A490" s="12" t="s">
        <v>5</v>
      </c>
      <c r="B490" s="12" t="s">
        <v>111</v>
      </c>
      <c r="C490" s="11" t="s">
        <v>24</v>
      </c>
      <c r="D490" s="10"/>
      <c r="E490" s="9"/>
      <c r="F490" s="10"/>
      <c r="G490" s="9"/>
      <c r="H490" s="10"/>
      <c r="I490" s="9"/>
      <c r="J490" s="10"/>
      <c r="K490" s="9"/>
      <c r="L490" s="10"/>
      <c r="M490" s="9"/>
      <c r="N490" s="10"/>
      <c r="O490" s="9"/>
      <c r="P490" s="10"/>
      <c r="Q490" s="9"/>
      <c r="R490" s="10"/>
      <c r="S490" s="9"/>
      <c r="T490" s="10"/>
      <c r="U490" s="9"/>
      <c r="V490" s="10"/>
      <c r="W490" s="9"/>
      <c r="X490" s="10"/>
      <c r="Y490" s="9"/>
      <c r="Z490" s="8">
        <f>D490+F490+H490+J490+L490+P490+R490+T490+V490+X490+N490</f>
        <v>0</v>
      </c>
      <c r="AA490" s="7">
        <f>E490+G490+I490+K490+M490+Q490+S490+U490+W490+Y490+O490</f>
        <v>0</v>
      </c>
      <c r="AB490" s="10"/>
      <c r="AC490" s="9"/>
      <c r="AD490" s="10">
        <v>25238</v>
      </c>
      <c r="AE490" s="9">
        <f>3000+9000</f>
        <v>12000</v>
      </c>
      <c r="AF490" s="10">
        <v>26000</v>
      </c>
      <c r="AG490" s="9">
        <f>14500</f>
        <v>14500</v>
      </c>
      <c r="AH490" s="10"/>
      <c r="AI490" s="9"/>
      <c r="AJ490" s="10"/>
      <c r="AK490" s="9"/>
      <c r="AL490" s="10"/>
      <c r="AM490" s="9"/>
      <c r="AN490" s="10"/>
      <c r="AO490" s="9"/>
      <c r="AP490" s="8">
        <f>Z490+AB490+AD490+AF490+AH490+AJ490+AL490+AN490</f>
        <v>51238</v>
      </c>
      <c r="AQ490" s="7">
        <f>AA490+AC490+AE490+AG490+AI490+AK490+AM490+AO490</f>
        <v>26500</v>
      </c>
      <c r="AR490" s="4" t="s">
        <v>110</v>
      </c>
    </row>
    <row r="491" spans="1:44" ht="27" x14ac:dyDescent="0.3">
      <c r="A491" s="12" t="s">
        <v>5</v>
      </c>
      <c r="B491" s="12" t="s">
        <v>109</v>
      </c>
      <c r="C491" s="11" t="s">
        <v>24</v>
      </c>
      <c r="D491" s="10"/>
      <c r="E491" s="9"/>
      <c r="F491" s="10"/>
      <c r="G491" s="9"/>
      <c r="H491" s="10"/>
      <c r="I491" s="9"/>
      <c r="J491" s="10"/>
      <c r="K491" s="9"/>
      <c r="L491" s="10"/>
      <c r="M491" s="9"/>
      <c r="N491" s="10"/>
      <c r="O491" s="9"/>
      <c r="P491" s="10"/>
      <c r="Q491" s="9"/>
      <c r="R491" s="10"/>
      <c r="S491" s="9"/>
      <c r="T491" s="10"/>
      <c r="U491" s="9"/>
      <c r="V491" s="10"/>
      <c r="W491" s="9"/>
      <c r="X491" s="10"/>
      <c r="Y491" s="9"/>
      <c r="Z491" s="8">
        <f>D491+F491+H491+J491+L491+P491+R491+T491+V491+X491+N491</f>
        <v>0</v>
      </c>
      <c r="AA491" s="7">
        <f>E491+G491+I491+K491+M491+Q491+S491+U491+W491+Y491+O491</f>
        <v>0</v>
      </c>
      <c r="AB491" s="10"/>
      <c r="AC491" s="9"/>
      <c r="AD491" s="10">
        <v>57000</v>
      </c>
      <c r="AE491" s="9">
        <f>44000+28500</f>
        <v>72500</v>
      </c>
      <c r="AF491" s="10"/>
      <c r="AG491" s="9"/>
      <c r="AH491" s="10"/>
      <c r="AI491" s="9"/>
      <c r="AJ491" s="10"/>
      <c r="AK491" s="9"/>
      <c r="AL491" s="10"/>
      <c r="AM491" s="9"/>
      <c r="AN491" s="10"/>
      <c r="AO491" s="9"/>
      <c r="AP491" s="8">
        <f>Z491+AB491+AD491+AF491+AH491+AJ491+AL491+AN491</f>
        <v>57000</v>
      </c>
      <c r="AQ491" s="7">
        <f>AA491+AC491+AE491+AG491+AI491+AK491+AM491+AO491</f>
        <v>72500</v>
      </c>
      <c r="AR491" s="4" t="s">
        <v>108</v>
      </c>
    </row>
    <row r="492" spans="1:44" x14ac:dyDescent="0.3">
      <c r="A492" s="12" t="s">
        <v>5</v>
      </c>
      <c r="B492" s="12" t="s">
        <v>107</v>
      </c>
      <c r="C492" s="11" t="s">
        <v>24</v>
      </c>
      <c r="D492" s="10"/>
      <c r="E492" s="9"/>
      <c r="F492" s="10"/>
      <c r="G492" s="9"/>
      <c r="H492" s="10"/>
      <c r="I492" s="9"/>
      <c r="J492" s="10"/>
      <c r="K492" s="9"/>
      <c r="L492" s="10"/>
      <c r="M492" s="9"/>
      <c r="N492" s="10"/>
      <c r="O492" s="9"/>
      <c r="P492" s="10"/>
      <c r="Q492" s="9"/>
      <c r="R492" s="10"/>
      <c r="S492" s="9"/>
      <c r="T492" s="10"/>
      <c r="U492" s="9"/>
      <c r="V492" s="10"/>
      <c r="W492" s="9"/>
      <c r="X492" s="10"/>
      <c r="Y492" s="9"/>
      <c r="Z492" s="8">
        <f>D492+F492+H492+J492+L492+P492+R492+T492+V492+X492+N492</f>
        <v>0</v>
      </c>
      <c r="AA492" s="7">
        <f>E492+G492+I492+K492+M492+Q492+S492+U492+W492+Y492+O492</f>
        <v>0</v>
      </c>
      <c r="AB492" s="10"/>
      <c r="AC492" s="9"/>
      <c r="AD492" s="10">
        <v>105078</v>
      </c>
      <c r="AE492" s="9">
        <f>80000+7400+2500+2981+8000+986+2460+750+30000-8189+23000</f>
        <v>149888</v>
      </c>
      <c r="AF492" s="10">
        <v>25810</v>
      </c>
      <c r="AG492" s="9">
        <f>2500+1500</f>
        <v>4000</v>
      </c>
      <c r="AH492" s="10"/>
      <c r="AI492" s="9"/>
      <c r="AJ492" s="10"/>
      <c r="AK492" s="9"/>
      <c r="AL492" s="10"/>
      <c r="AM492" s="9"/>
      <c r="AN492" s="10"/>
      <c r="AO492" s="9"/>
      <c r="AP492" s="8">
        <f>Z492+AB492+AD492+AF492+AH492+AJ492+AL492+AN492</f>
        <v>130888</v>
      </c>
      <c r="AQ492" s="7">
        <f>AA492+AC492+AE492+AG492+AI492+AK492+AM492+AO492</f>
        <v>153888</v>
      </c>
      <c r="AR492" s="4" t="s">
        <v>3</v>
      </c>
    </row>
    <row r="493" spans="1:44" x14ac:dyDescent="0.3">
      <c r="A493" s="12" t="s">
        <v>5</v>
      </c>
      <c r="B493" s="18" t="s">
        <v>106</v>
      </c>
      <c r="C493" s="21" t="s">
        <v>24</v>
      </c>
      <c r="D493" s="10"/>
      <c r="E493" s="9">
        <v>72282</v>
      </c>
      <c r="F493" s="10"/>
      <c r="G493" s="9"/>
      <c r="H493" s="10"/>
      <c r="I493" s="9"/>
      <c r="J493" s="10"/>
      <c r="K493" s="9"/>
      <c r="L493" s="10"/>
      <c r="M493" s="9"/>
      <c r="N493" s="10"/>
      <c r="O493" s="9"/>
      <c r="P493" s="10"/>
      <c r="Q493" s="9"/>
      <c r="R493" s="10"/>
      <c r="S493" s="9">
        <v>2280</v>
      </c>
      <c r="T493" s="10"/>
      <c r="U493" s="9">
        <v>1488</v>
      </c>
      <c r="V493" s="10"/>
      <c r="W493" s="9"/>
      <c r="X493" s="10"/>
      <c r="Y493" s="9"/>
      <c r="Z493" s="8">
        <f>D493+F493+H493+J493+L493+P493+R493+T493+V493+X493+N493</f>
        <v>0</v>
      </c>
      <c r="AA493" s="7">
        <f>E493+G493+I493+K493+M493+Q493+S493+U493+W493+Y493+O493</f>
        <v>76050</v>
      </c>
      <c r="AB493" s="10"/>
      <c r="AC493" s="9"/>
      <c r="AD493" s="10"/>
      <c r="AE493" s="9">
        <v>1000</v>
      </c>
      <c r="AF493" s="10"/>
      <c r="AG493" s="9">
        <v>3900</v>
      </c>
      <c r="AH493" s="10"/>
      <c r="AI493" s="9"/>
      <c r="AJ493" s="10"/>
      <c r="AK493" s="9"/>
      <c r="AL493" s="10"/>
      <c r="AM493" s="9"/>
      <c r="AN493" s="10"/>
      <c r="AO493" s="9"/>
      <c r="AP493" s="8">
        <f>Z493+AB493+AD493+AF493+AH493+AJ493+AL493+AN493</f>
        <v>0</v>
      </c>
      <c r="AQ493" s="7">
        <f>AA493+AC493+AE493+AG493+AI493+AK493+AM493+AO493</f>
        <v>80950</v>
      </c>
      <c r="AR493" s="4"/>
    </row>
    <row r="494" spans="1:44" ht="27" x14ac:dyDescent="0.3">
      <c r="A494" s="12" t="s">
        <v>5</v>
      </c>
      <c r="B494" s="12" t="s">
        <v>105</v>
      </c>
      <c r="C494" s="11" t="s">
        <v>8</v>
      </c>
      <c r="D494" s="10"/>
      <c r="E494" s="9"/>
      <c r="F494" s="10"/>
      <c r="G494" s="9"/>
      <c r="H494" s="10"/>
      <c r="I494" s="9"/>
      <c r="J494" s="10"/>
      <c r="K494" s="9"/>
      <c r="L494" s="10"/>
      <c r="M494" s="9"/>
      <c r="N494" s="10"/>
      <c r="O494" s="9"/>
      <c r="P494" s="10"/>
      <c r="Q494" s="9"/>
      <c r="R494" s="10"/>
      <c r="S494" s="9"/>
      <c r="T494" s="10"/>
      <c r="U494" s="9"/>
      <c r="V494" s="10"/>
      <c r="W494" s="9"/>
      <c r="X494" s="10"/>
      <c r="Y494" s="9"/>
      <c r="Z494" s="8">
        <f>D494+F494+H494+J494+L494+P494+R494+T494+V494+X494+N494</f>
        <v>0</v>
      </c>
      <c r="AA494" s="7">
        <f>E494+G494+I494+K494+M494+Q494+S494+U494+W494+Y494+O494</f>
        <v>0</v>
      </c>
      <c r="AB494" s="10"/>
      <c r="AC494" s="9"/>
      <c r="AD494" s="10">
        <v>16600</v>
      </c>
      <c r="AE494" s="9">
        <f>1800+1800+7000+6000</f>
        <v>16600</v>
      </c>
      <c r="AF494" s="10"/>
      <c r="AG494" s="9"/>
      <c r="AH494" s="10"/>
      <c r="AI494" s="9"/>
      <c r="AJ494" s="10"/>
      <c r="AK494" s="9"/>
      <c r="AL494" s="10"/>
      <c r="AM494" s="9"/>
      <c r="AN494" s="10"/>
      <c r="AO494" s="9"/>
      <c r="AP494" s="8">
        <f>Z494+AB494+AD494+AF494+AH494+AJ494+AL494+AN494</f>
        <v>16600</v>
      </c>
      <c r="AQ494" s="7">
        <f>AA494+AC494+AE494+AG494+AI494+AK494+AM494+AO494</f>
        <v>16600</v>
      </c>
      <c r="AR494" s="4" t="s">
        <v>3</v>
      </c>
    </row>
    <row r="495" spans="1:44" x14ac:dyDescent="0.3">
      <c r="A495" s="12" t="s">
        <v>5</v>
      </c>
      <c r="B495" s="12" t="s">
        <v>104</v>
      </c>
      <c r="C495" s="11" t="s">
        <v>103</v>
      </c>
      <c r="D495" s="10">
        <v>178109</v>
      </c>
      <c r="E495" s="9">
        <v>177599</v>
      </c>
      <c r="F495" s="10">
        <v>800</v>
      </c>
      <c r="G495" s="9">
        <v>600</v>
      </c>
      <c r="H495" s="10"/>
      <c r="I495" s="9"/>
      <c r="J495" s="10"/>
      <c r="K495" s="9"/>
      <c r="L495" s="10"/>
      <c r="M495" s="9"/>
      <c r="N495" s="10"/>
      <c r="O495" s="9"/>
      <c r="P495" s="10"/>
      <c r="Q495" s="9"/>
      <c r="R495" s="10">
        <v>1300</v>
      </c>
      <c r="S495" s="9">
        <v>1000</v>
      </c>
      <c r="T495" s="10"/>
      <c r="U495" s="9"/>
      <c r="V495" s="10"/>
      <c r="W495" s="9"/>
      <c r="X495" s="10"/>
      <c r="Y495" s="9"/>
      <c r="Z495" s="8">
        <f>D495+F495+H495+J495+L495+P495+R495+T495+V495+X495+N495</f>
        <v>180209</v>
      </c>
      <c r="AA495" s="7">
        <f>E495+G495+I495+K495+M495+Q495+S495+U495+W495+Y495+O495</f>
        <v>179199</v>
      </c>
      <c r="AB495" s="10">
        <v>300</v>
      </c>
      <c r="AC495" s="9">
        <v>50</v>
      </c>
      <c r="AD495" s="10">
        <v>2000</v>
      </c>
      <c r="AE495" s="9">
        <v>11000</v>
      </c>
      <c r="AF495" s="10">
        <v>2300</v>
      </c>
      <c r="AG495" s="9">
        <v>2000</v>
      </c>
      <c r="AH495" s="10"/>
      <c r="AI495" s="9"/>
      <c r="AJ495" s="10"/>
      <c r="AK495" s="9"/>
      <c r="AL495" s="10"/>
      <c r="AM495" s="9"/>
      <c r="AN495" s="10"/>
      <c r="AO495" s="9"/>
      <c r="AP495" s="8">
        <f>Z495+AB495+AD495+AF495+AH495+AJ495+AL495+AN495</f>
        <v>184809</v>
      </c>
      <c r="AQ495" s="7">
        <f>AA495+AC495+AE495+AG495+AI495+AK495+AM495+AO495</f>
        <v>192249</v>
      </c>
      <c r="AR495" s="4" t="s">
        <v>3</v>
      </c>
    </row>
    <row r="496" spans="1:44" x14ac:dyDescent="0.3">
      <c r="A496" s="12" t="s">
        <v>5</v>
      </c>
      <c r="B496" s="12" t="s">
        <v>102</v>
      </c>
      <c r="C496" s="11" t="s">
        <v>101</v>
      </c>
      <c r="D496" s="10"/>
      <c r="E496" s="9"/>
      <c r="F496" s="10"/>
      <c r="G496" s="9"/>
      <c r="H496" s="10"/>
      <c r="I496" s="9"/>
      <c r="J496" s="10"/>
      <c r="K496" s="9"/>
      <c r="L496" s="10"/>
      <c r="M496" s="9"/>
      <c r="N496" s="10"/>
      <c r="O496" s="9"/>
      <c r="P496" s="10"/>
      <c r="Q496" s="9"/>
      <c r="R496" s="10"/>
      <c r="S496" s="9"/>
      <c r="T496" s="10"/>
      <c r="U496" s="9"/>
      <c r="V496" s="10"/>
      <c r="W496" s="9"/>
      <c r="X496" s="10"/>
      <c r="Y496" s="9"/>
      <c r="Z496" s="8">
        <f>D496+F496+H496+J496+L496+P496+R496+T496+V496+X496+N496</f>
        <v>0</v>
      </c>
      <c r="AA496" s="7">
        <f>E496+G496+I496+K496+M496+Q496+S496+U496+W496+Y496+O496</f>
        <v>0</v>
      </c>
      <c r="AB496" s="10"/>
      <c r="AC496" s="9"/>
      <c r="AD496" s="10">
        <v>100</v>
      </c>
      <c r="AE496" s="9">
        <v>50</v>
      </c>
      <c r="AF496" s="10">
        <v>300</v>
      </c>
      <c r="AG496" s="9">
        <v>100</v>
      </c>
      <c r="AH496" s="10"/>
      <c r="AI496" s="9"/>
      <c r="AJ496" s="10"/>
      <c r="AK496" s="9"/>
      <c r="AL496" s="10"/>
      <c r="AM496" s="9"/>
      <c r="AN496" s="10"/>
      <c r="AO496" s="9"/>
      <c r="AP496" s="8">
        <f>Z496+AB496+AD496+AF496+AH496+AJ496+AL496+AN496</f>
        <v>400</v>
      </c>
      <c r="AQ496" s="7">
        <f>AA496+AC496+AE496+AG496+AI496+AK496+AM496+AO496</f>
        <v>150</v>
      </c>
      <c r="AR496" s="4" t="s">
        <v>3</v>
      </c>
    </row>
    <row r="497" spans="1:44" x14ac:dyDescent="0.3">
      <c r="A497" s="12" t="s">
        <v>5</v>
      </c>
      <c r="B497" s="12" t="s">
        <v>100</v>
      </c>
      <c r="C497" s="11" t="s">
        <v>99</v>
      </c>
      <c r="D497" s="10"/>
      <c r="E497" s="9"/>
      <c r="F497" s="10"/>
      <c r="G497" s="9"/>
      <c r="H497" s="10"/>
      <c r="I497" s="9"/>
      <c r="J497" s="10"/>
      <c r="K497" s="9"/>
      <c r="L497" s="10"/>
      <c r="M497" s="9"/>
      <c r="N497" s="10"/>
      <c r="O497" s="9"/>
      <c r="P497" s="10"/>
      <c r="Q497" s="9"/>
      <c r="R497" s="10"/>
      <c r="S497" s="9"/>
      <c r="T497" s="10"/>
      <c r="U497" s="9"/>
      <c r="V497" s="10"/>
      <c r="W497" s="9"/>
      <c r="X497" s="10"/>
      <c r="Y497" s="9"/>
      <c r="Z497" s="8">
        <f>D497+F497+H497+J497+L497+P497+R497+T497+V497+X497+N497</f>
        <v>0</v>
      </c>
      <c r="AA497" s="7">
        <f>E497+G497+I497+K497+M497+Q497+S497+U497+W497+Y497+O497</f>
        <v>0</v>
      </c>
      <c r="AB497" s="10"/>
      <c r="AC497" s="9"/>
      <c r="AD497" s="10"/>
      <c r="AE497" s="9"/>
      <c r="AF497" s="10"/>
      <c r="AG497" s="9"/>
      <c r="AH497" s="10"/>
      <c r="AI497" s="9"/>
      <c r="AJ497" s="10"/>
      <c r="AK497" s="9"/>
      <c r="AL497" s="10"/>
      <c r="AM497" s="9"/>
      <c r="AN497" s="10">
        <v>54000</v>
      </c>
      <c r="AO497" s="9">
        <v>54000</v>
      </c>
      <c r="AP497" s="8">
        <f>Z497+AB497+AD497+AF497+AH497+AJ497+AL497+AN497</f>
        <v>54000</v>
      </c>
      <c r="AQ497" s="7">
        <f>AA497+AC497+AE497+AG497+AI497+AK497+AM497+AO497</f>
        <v>54000</v>
      </c>
      <c r="AR497" s="4" t="s">
        <v>3</v>
      </c>
    </row>
    <row r="498" spans="1:44" ht="41.25" customHeight="1" x14ac:dyDescent="0.3">
      <c r="A498" s="12" t="s">
        <v>5</v>
      </c>
      <c r="B498" s="12" t="s">
        <v>98</v>
      </c>
      <c r="C498" s="11" t="s">
        <v>40</v>
      </c>
      <c r="D498" s="10"/>
      <c r="E498" s="9"/>
      <c r="F498" s="10"/>
      <c r="G498" s="9"/>
      <c r="H498" s="10"/>
      <c r="I498" s="9"/>
      <c r="J498" s="10"/>
      <c r="K498" s="9"/>
      <c r="L498" s="10"/>
      <c r="M498" s="9"/>
      <c r="N498" s="10"/>
      <c r="O498" s="9"/>
      <c r="P498" s="10"/>
      <c r="Q498" s="9"/>
      <c r="R498" s="10"/>
      <c r="S498" s="9"/>
      <c r="T498" s="10"/>
      <c r="U498" s="9"/>
      <c r="V498" s="10"/>
      <c r="W498" s="9"/>
      <c r="X498" s="10"/>
      <c r="Y498" s="9"/>
      <c r="Z498" s="8">
        <f>D498+F498+H498+J498+L498+P498+R498+T498+V498+X498+N498</f>
        <v>0</v>
      </c>
      <c r="AA498" s="7">
        <f>E498+G498+I498+K498+M498+Q498+S498+U498+W498+Y498+O498</f>
        <v>0</v>
      </c>
      <c r="AB498" s="10"/>
      <c r="AC498" s="9"/>
      <c r="AD498" s="10">
        <v>60000</v>
      </c>
      <c r="AE498" s="9">
        <v>60000</v>
      </c>
      <c r="AF498" s="10"/>
      <c r="AG498" s="9"/>
      <c r="AH498" s="10"/>
      <c r="AI498" s="9"/>
      <c r="AJ498" s="10"/>
      <c r="AK498" s="9"/>
      <c r="AL498" s="10"/>
      <c r="AM498" s="9"/>
      <c r="AN498" s="10"/>
      <c r="AO498" s="9"/>
      <c r="AP498" s="8">
        <f>Z498+AB498+AD498+AF498+AH498+AJ498+AL498+AN498</f>
        <v>60000</v>
      </c>
      <c r="AQ498" s="7">
        <f>AA498+AC498+AE498+AG498+AI498+AK498+AM498+AO498</f>
        <v>60000</v>
      </c>
      <c r="AR498" s="4" t="s">
        <v>10</v>
      </c>
    </row>
    <row r="499" spans="1:44" x14ac:dyDescent="0.3">
      <c r="A499" s="12" t="s">
        <v>5</v>
      </c>
      <c r="B499" s="12" t="s">
        <v>97</v>
      </c>
      <c r="C499" s="11" t="s">
        <v>43</v>
      </c>
      <c r="D499" s="10">
        <v>9112</v>
      </c>
      <c r="E499" s="9">
        <f>5104+2332</f>
        <v>7436</v>
      </c>
      <c r="F499" s="10"/>
      <c r="G499" s="9"/>
      <c r="H499" s="10"/>
      <c r="I499" s="9"/>
      <c r="J499" s="10"/>
      <c r="K499" s="9"/>
      <c r="L499" s="10"/>
      <c r="M499" s="9"/>
      <c r="N499" s="10"/>
      <c r="O499" s="9"/>
      <c r="P499" s="10"/>
      <c r="Q499" s="9"/>
      <c r="R499" s="10"/>
      <c r="S499" s="9"/>
      <c r="T499" s="10"/>
      <c r="U499" s="9"/>
      <c r="V499" s="10"/>
      <c r="W499" s="9"/>
      <c r="X499" s="10"/>
      <c r="Y499" s="9"/>
      <c r="Z499" s="8">
        <f>D499+F499+H499+J499+L499+P499+R499+T499+V499+X499+N499</f>
        <v>9112</v>
      </c>
      <c r="AA499" s="7">
        <f>E499+G499+I499+K499+M499+Q499+S499+U499+W499+Y499+O499</f>
        <v>7436</v>
      </c>
      <c r="AB499" s="10">
        <v>2560</v>
      </c>
      <c r="AC499" s="9">
        <v>300</v>
      </c>
      <c r="AD499" s="10">
        <v>36780</v>
      </c>
      <c r="AE499" s="9">
        <v>33200</v>
      </c>
      <c r="AF499" s="10">
        <v>35264</v>
      </c>
      <c r="AG499" s="9">
        <v>34154</v>
      </c>
      <c r="AH499" s="10"/>
      <c r="AI499" s="9"/>
      <c r="AJ499" s="10">
        <v>2200</v>
      </c>
      <c r="AK499" s="9">
        <v>2200</v>
      </c>
      <c r="AL499" s="10">
        <v>101022</v>
      </c>
      <c r="AM499" s="9">
        <v>98940</v>
      </c>
      <c r="AN499" s="10"/>
      <c r="AO499" s="9"/>
      <c r="AP499" s="8">
        <f>Z499+AB499+AD499+AF499+AH499+AJ499+AL499+AN499</f>
        <v>186938</v>
      </c>
      <c r="AQ499" s="7">
        <f>AA499+AC499+AE499+AG499+AI499+AK499+AM499+AO499</f>
        <v>176230</v>
      </c>
      <c r="AR499" s="4" t="s">
        <v>42</v>
      </c>
    </row>
    <row r="500" spans="1:44" ht="27" customHeight="1" x14ac:dyDescent="0.3">
      <c r="A500" s="12" t="s">
        <v>5</v>
      </c>
      <c r="B500" s="12" t="s">
        <v>96</v>
      </c>
      <c r="C500" s="11" t="s">
        <v>85</v>
      </c>
      <c r="D500" s="10">
        <v>3100</v>
      </c>
      <c r="E500" s="9">
        <v>0</v>
      </c>
      <c r="F500" s="10"/>
      <c r="G500" s="9"/>
      <c r="H500" s="10"/>
      <c r="I500" s="9"/>
      <c r="J500" s="10"/>
      <c r="K500" s="9"/>
      <c r="L500" s="10"/>
      <c r="M500" s="9"/>
      <c r="N500" s="10"/>
      <c r="O500" s="9"/>
      <c r="P500" s="10"/>
      <c r="Q500" s="9"/>
      <c r="R500" s="10"/>
      <c r="S500" s="9"/>
      <c r="T500" s="10"/>
      <c r="U500" s="9"/>
      <c r="V500" s="10"/>
      <c r="W500" s="9"/>
      <c r="X500" s="10"/>
      <c r="Y500" s="9"/>
      <c r="Z500" s="8">
        <f>D500+F500+H500+J500+L500+P500+R500+T500+V500+X500+N500</f>
        <v>3100</v>
      </c>
      <c r="AA500" s="7">
        <f>E500+G500+I500+K500+M500+Q500+S500+U500+W500+Y500+O500</f>
        <v>0</v>
      </c>
      <c r="AB500" s="10">
        <v>0</v>
      </c>
      <c r="AC500" s="9"/>
      <c r="AD500" s="10">
        <v>212050</v>
      </c>
      <c r="AE500" s="9">
        <v>167920</v>
      </c>
      <c r="AF500" s="10">
        <v>2150</v>
      </c>
      <c r="AG500" s="9">
        <v>1200</v>
      </c>
      <c r="AH500" s="10"/>
      <c r="AI500" s="9"/>
      <c r="AJ500" s="10">
        <v>3000</v>
      </c>
      <c r="AK500" s="9"/>
      <c r="AL500" s="10">
        <v>24100</v>
      </c>
      <c r="AM500" s="9">
        <v>30400</v>
      </c>
      <c r="AN500" s="10"/>
      <c r="AO500" s="9"/>
      <c r="AP500" s="8">
        <f>Z500+AB500+AD500+AF500+AH500+AJ500+AL500+AN500</f>
        <v>244400</v>
      </c>
      <c r="AQ500" s="7">
        <f>AA500+AC500+AE500+AG500+AI500+AK500+AM500+AO500</f>
        <v>199520</v>
      </c>
      <c r="AR500" s="4" t="s">
        <v>93</v>
      </c>
    </row>
    <row r="501" spans="1:44" ht="27" x14ac:dyDescent="0.3">
      <c r="A501" s="12" t="s">
        <v>5</v>
      </c>
      <c r="B501" s="12" t="s">
        <v>95</v>
      </c>
      <c r="C501" s="17" t="s">
        <v>61</v>
      </c>
      <c r="D501" s="10"/>
      <c r="E501" s="9"/>
      <c r="F501" s="10"/>
      <c r="G501" s="9"/>
      <c r="H501" s="10"/>
      <c r="I501" s="9"/>
      <c r="J501" s="10"/>
      <c r="K501" s="9"/>
      <c r="L501" s="10"/>
      <c r="M501" s="9"/>
      <c r="N501" s="10"/>
      <c r="O501" s="9"/>
      <c r="P501" s="10"/>
      <c r="Q501" s="9"/>
      <c r="R501" s="10"/>
      <c r="S501" s="9"/>
      <c r="T501" s="10"/>
      <c r="U501" s="9"/>
      <c r="V501" s="10"/>
      <c r="W501" s="9"/>
      <c r="X501" s="10"/>
      <c r="Y501" s="9"/>
      <c r="Z501" s="8">
        <f>D501+F501+H501+J501+L501+P501+R501+T501+V501+X501+N501</f>
        <v>0</v>
      </c>
      <c r="AA501" s="7">
        <f>E501+G501+I501+K501+M501+Q501+S501+U501+W501+Y501+O501</f>
        <v>0</v>
      </c>
      <c r="AB501" s="10"/>
      <c r="AC501" s="9"/>
      <c r="AD501" s="10"/>
      <c r="AE501" s="9">
        <v>30000</v>
      </c>
      <c r="AF501" s="10"/>
      <c r="AG501" s="9">
        <f>40600-AE501</f>
        <v>10600</v>
      </c>
      <c r="AH501" s="10"/>
      <c r="AI501" s="9"/>
      <c r="AJ501" s="10"/>
      <c r="AK501" s="9"/>
      <c r="AL501" s="10"/>
      <c r="AM501" s="9"/>
      <c r="AN501" s="10"/>
      <c r="AO501" s="9"/>
      <c r="AP501" s="8">
        <f>Z501+AB501+AD501+AF501+AH501+AJ501+AL501+AN501</f>
        <v>0</v>
      </c>
      <c r="AQ501" s="7">
        <f>AA501+AC501+AE501+AG501+AI501+AK501+AM501+AO501</f>
        <v>40600</v>
      </c>
      <c r="AR501" s="4"/>
    </row>
    <row r="502" spans="1:44" x14ac:dyDescent="0.3">
      <c r="A502" s="12" t="s">
        <v>5</v>
      </c>
      <c r="B502" s="12" t="s">
        <v>94</v>
      </c>
      <c r="C502" s="11" t="s">
        <v>61</v>
      </c>
      <c r="D502" s="10"/>
      <c r="E502" s="9"/>
      <c r="F502" s="10"/>
      <c r="G502" s="9"/>
      <c r="H502" s="10"/>
      <c r="I502" s="9"/>
      <c r="J502" s="10"/>
      <c r="K502" s="9"/>
      <c r="L502" s="10"/>
      <c r="M502" s="9"/>
      <c r="N502" s="10"/>
      <c r="O502" s="9"/>
      <c r="P502" s="10"/>
      <c r="Q502" s="9"/>
      <c r="R502" s="10"/>
      <c r="S502" s="9"/>
      <c r="T502" s="10"/>
      <c r="U502" s="9"/>
      <c r="V502" s="10"/>
      <c r="W502" s="9"/>
      <c r="X502" s="10"/>
      <c r="Y502" s="9"/>
      <c r="Z502" s="8">
        <f>D502+F502+H502+J502+L502+P502+R502+T502+V502+X502+N502</f>
        <v>0</v>
      </c>
      <c r="AA502" s="7">
        <f>E502+G502+I502+K502+M502+Q502+S502+U502+W502+Y502+O502</f>
        <v>0</v>
      </c>
      <c r="AB502" s="10"/>
      <c r="AC502" s="9"/>
      <c r="AD502" s="10">
        <v>59000</v>
      </c>
      <c r="AE502" s="9">
        <v>9000</v>
      </c>
      <c r="AF502" s="10">
        <v>1000</v>
      </c>
      <c r="AG502" s="9">
        <v>1000</v>
      </c>
      <c r="AH502" s="10"/>
      <c r="AI502" s="9"/>
      <c r="AJ502" s="10"/>
      <c r="AK502" s="9"/>
      <c r="AL502" s="10"/>
      <c r="AM502" s="9"/>
      <c r="AN502" s="10"/>
      <c r="AO502" s="9"/>
      <c r="AP502" s="8">
        <f>Z502+AB502+AD502+AF502+AH502+AJ502+AL502+AN502</f>
        <v>60000</v>
      </c>
      <c r="AQ502" s="7">
        <f>AA502+AC502+AE502+AG502+AI502+AK502+AM502+AO502</f>
        <v>10000</v>
      </c>
      <c r="AR502" s="4" t="s">
        <v>93</v>
      </c>
    </row>
    <row r="503" spans="1:44" x14ac:dyDescent="0.3">
      <c r="A503" s="12" t="s">
        <v>5</v>
      </c>
      <c r="B503" s="19" t="s">
        <v>92</v>
      </c>
      <c r="C503" s="11" t="s">
        <v>43</v>
      </c>
      <c r="D503" s="10"/>
      <c r="E503" s="9"/>
      <c r="F503" s="10"/>
      <c r="G503" s="9"/>
      <c r="H503" s="10"/>
      <c r="I503" s="9"/>
      <c r="J503" s="10"/>
      <c r="K503" s="9"/>
      <c r="L503" s="10"/>
      <c r="M503" s="9"/>
      <c r="N503" s="10"/>
      <c r="O503" s="9"/>
      <c r="P503" s="10"/>
      <c r="Q503" s="9"/>
      <c r="R503" s="10"/>
      <c r="S503" s="9"/>
      <c r="T503" s="10"/>
      <c r="U503" s="9"/>
      <c r="V503" s="10"/>
      <c r="W503" s="9"/>
      <c r="X503" s="10"/>
      <c r="Y503" s="9"/>
      <c r="Z503" s="8">
        <f>D503+F503+H503+J503+L503+P503+R503+T503+V503+X503+N503</f>
        <v>0</v>
      </c>
      <c r="AA503" s="7">
        <f>E503+G503+I503+K503+M503+Q503+S503+U503+W503+Y503+O503</f>
        <v>0</v>
      </c>
      <c r="AB503" s="10"/>
      <c r="AC503" s="9"/>
      <c r="AD503" s="10"/>
      <c r="AE503" s="9"/>
      <c r="AF503" s="10"/>
      <c r="AG503" s="9"/>
      <c r="AH503" s="10"/>
      <c r="AI503" s="9"/>
      <c r="AJ503" s="10">
        <v>28000</v>
      </c>
      <c r="AK503" s="9"/>
      <c r="AL503" s="10"/>
      <c r="AM503" s="9"/>
      <c r="AN503" s="10"/>
      <c r="AO503" s="9"/>
      <c r="AP503" s="8">
        <f>Z503+AB503+AD503+AF503+AH503+AJ503+AL503+AN503</f>
        <v>28000</v>
      </c>
      <c r="AQ503" s="7">
        <f>AA503+AC503+AE503+AG503+AI503+AK503+AM503+AO503</f>
        <v>0</v>
      </c>
      <c r="AR503" s="4" t="s">
        <v>42</v>
      </c>
    </row>
    <row r="504" spans="1:44" ht="27" x14ac:dyDescent="0.3">
      <c r="A504" s="12" t="s">
        <v>5</v>
      </c>
      <c r="B504" s="19" t="s">
        <v>91</v>
      </c>
      <c r="C504" s="11" t="s">
        <v>43</v>
      </c>
      <c r="D504" s="10"/>
      <c r="E504" s="9"/>
      <c r="F504" s="10"/>
      <c r="G504" s="9"/>
      <c r="H504" s="10"/>
      <c r="I504" s="9"/>
      <c r="J504" s="10"/>
      <c r="K504" s="9"/>
      <c r="L504" s="10"/>
      <c r="M504" s="9"/>
      <c r="N504" s="10"/>
      <c r="O504" s="9"/>
      <c r="P504" s="10"/>
      <c r="Q504" s="9"/>
      <c r="R504" s="10"/>
      <c r="S504" s="9"/>
      <c r="T504" s="10"/>
      <c r="U504" s="9"/>
      <c r="V504" s="10"/>
      <c r="W504" s="9"/>
      <c r="X504" s="10"/>
      <c r="Y504" s="9"/>
      <c r="Z504" s="8">
        <f>D504+F504+H504+J504+L504+P504+R504+T504+V504+X504+N504</f>
        <v>0</v>
      </c>
      <c r="AA504" s="7">
        <f>E504+G504+I504+K504+M504+Q504+S504+U504+W504+Y504+O504</f>
        <v>0</v>
      </c>
      <c r="AB504" s="10"/>
      <c r="AC504" s="9"/>
      <c r="AD504" s="10"/>
      <c r="AE504" s="9"/>
      <c r="AF504" s="10"/>
      <c r="AG504" s="9"/>
      <c r="AH504" s="10"/>
      <c r="AI504" s="9"/>
      <c r="AJ504" s="10">
        <v>59939</v>
      </c>
      <c r="AK504" s="9"/>
      <c r="AL504" s="10"/>
      <c r="AM504" s="9"/>
      <c r="AN504" s="10"/>
      <c r="AO504" s="9"/>
      <c r="AP504" s="8">
        <f>Z504+AB504+AD504+AF504+AH504+AJ504+AL504+AN504</f>
        <v>59939</v>
      </c>
      <c r="AQ504" s="7">
        <f>AA504+AC504+AE504+AG504+AI504+AK504+AM504+AO504</f>
        <v>0</v>
      </c>
      <c r="AR504" s="4" t="s">
        <v>42</v>
      </c>
    </row>
    <row r="505" spans="1:44" ht="40.200000000000003" x14ac:dyDescent="0.3">
      <c r="A505" s="12" t="s">
        <v>5</v>
      </c>
      <c r="B505" s="12" t="s">
        <v>90</v>
      </c>
      <c r="C505" s="11" t="s">
        <v>16</v>
      </c>
      <c r="D505" s="10"/>
      <c r="E505" s="9"/>
      <c r="F505" s="10"/>
      <c r="G505" s="9"/>
      <c r="H505" s="10"/>
      <c r="I505" s="9"/>
      <c r="J505" s="10"/>
      <c r="K505" s="9"/>
      <c r="L505" s="10"/>
      <c r="M505" s="9"/>
      <c r="N505" s="10"/>
      <c r="O505" s="9"/>
      <c r="P505" s="10"/>
      <c r="Q505" s="9"/>
      <c r="R505" s="10"/>
      <c r="S505" s="9"/>
      <c r="T505" s="10"/>
      <c r="U505" s="9"/>
      <c r="V505" s="10"/>
      <c r="W505" s="9"/>
      <c r="X505" s="10"/>
      <c r="Y505" s="9"/>
      <c r="Z505" s="8">
        <f>D505+F505+H505+J505+L505+P505+R505+T505+V505+X505+N505</f>
        <v>0</v>
      </c>
      <c r="AA505" s="7">
        <f>E505+G505+I505+K505+M505+Q505+S505+U505+W505+Y505+O505</f>
        <v>0</v>
      </c>
      <c r="AB505" s="10"/>
      <c r="AC505" s="9"/>
      <c r="AD505" s="10"/>
      <c r="AE505" s="9"/>
      <c r="AF505" s="10"/>
      <c r="AG505" s="9"/>
      <c r="AH505" s="10"/>
      <c r="AI505" s="9"/>
      <c r="AJ505" s="10"/>
      <c r="AK505" s="9"/>
      <c r="AL505" s="10">
        <v>14000</v>
      </c>
      <c r="AM505" s="9">
        <v>14000</v>
      </c>
      <c r="AN505" s="10"/>
      <c r="AO505" s="9"/>
      <c r="AP505" s="8">
        <f>Z505+AB505+AD505+AF505+AH505+AJ505+AL505+AN505</f>
        <v>14000</v>
      </c>
      <c r="AQ505" s="7">
        <f>AA505+AC505+AE505+AG505+AI505+AK505+AM505+AO505</f>
        <v>14000</v>
      </c>
      <c r="AR505" s="4" t="s">
        <v>3</v>
      </c>
    </row>
    <row r="506" spans="1:44" ht="27" x14ac:dyDescent="0.3">
      <c r="A506" s="12" t="s">
        <v>5</v>
      </c>
      <c r="B506" s="12" t="s">
        <v>89</v>
      </c>
      <c r="C506" s="11" t="s">
        <v>16</v>
      </c>
      <c r="D506" s="10"/>
      <c r="E506" s="9"/>
      <c r="F506" s="10"/>
      <c r="G506" s="9"/>
      <c r="H506" s="10"/>
      <c r="I506" s="9"/>
      <c r="J506" s="10"/>
      <c r="K506" s="9"/>
      <c r="L506" s="10"/>
      <c r="M506" s="9"/>
      <c r="N506" s="10"/>
      <c r="O506" s="9"/>
      <c r="P506" s="10"/>
      <c r="Q506" s="9"/>
      <c r="R506" s="10"/>
      <c r="S506" s="9"/>
      <c r="T506" s="10"/>
      <c r="U506" s="9"/>
      <c r="V506" s="10"/>
      <c r="W506" s="9"/>
      <c r="X506" s="10"/>
      <c r="Y506" s="9"/>
      <c r="Z506" s="8">
        <f>D506+F506+H506+J506+L506+P506+R506+T506+V506+X506+N506</f>
        <v>0</v>
      </c>
      <c r="AA506" s="7">
        <f>E506+G506+I506+K506+M506+Q506+S506+U506+W506+Y506+O506</f>
        <v>0</v>
      </c>
      <c r="AB506" s="10"/>
      <c r="AC506" s="9"/>
      <c r="AD506" s="10"/>
      <c r="AE506" s="9"/>
      <c r="AF506" s="10"/>
      <c r="AG506" s="9"/>
      <c r="AH506" s="10"/>
      <c r="AI506" s="9"/>
      <c r="AJ506" s="10"/>
      <c r="AK506" s="9"/>
      <c r="AL506" s="10">
        <f>1500+447+1503+1600+1500+1500+1300</f>
        <v>9350</v>
      </c>
      <c r="AM506" s="9">
        <v>9350</v>
      </c>
      <c r="AN506" s="10"/>
      <c r="AO506" s="9"/>
      <c r="AP506" s="8">
        <f>Z506+AB506+AD506+AF506+AH506+AJ506+AL506+AN506</f>
        <v>9350</v>
      </c>
      <c r="AQ506" s="7">
        <f>AA506+AC506+AE506+AG506+AI506+AK506+AM506+AO506</f>
        <v>9350</v>
      </c>
      <c r="AR506" s="4" t="s">
        <v>3</v>
      </c>
    </row>
    <row r="507" spans="1:44" ht="28.8" x14ac:dyDescent="0.3">
      <c r="A507" s="12" t="s">
        <v>5</v>
      </c>
      <c r="B507" s="12" t="s">
        <v>88</v>
      </c>
      <c r="C507" s="11" t="s">
        <v>16</v>
      </c>
      <c r="D507" s="10"/>
      <c r="E507" s="9"/>
      <c r="F507" s="10"/>
      <c r="G507" s="9"/>
      <c r="H507" s="10"/>
      <c r="I507" s="9"/>
      <c r="J507" s="10"/>
      <c r="K507" s="9"/>
      <c r="L507" s="10"/>
      <c r="M507" s="9"/>
      <c r="N507" s="10"/>
      <c r="O507" s="9"/>
      <c r="P507" s="10"/>
      <c r="Q507" s="9"/>
      <c r="R507" s="10"/>
      <c r="S507" s="9"/>
      <c r="T507" s="10"/>
      <c r="U507" s="9"/>
      <c r="V507" s="10"/>
      <c r="W507" s="9"/>
      <c r="X507" s="10"/>
      <c r="Y507" s="9"/>
      <c r="Z507" s="8">
        <f>D507+F507+H507+J507+L507+P507+R507+T507+V507+X507+N507</f>
        <v>0</v>
      </c>
      <c r="AA507" s="7">
        <f>E507+G507+I507+K507+M507+Q507+S507+U507+W507+Y507+O507</f>
        <v>0</v>
      </c>
      <c r="AB507" s="10"/>
      <c r="AC507" s="9"/>
      <c r="AD507" s="10"/>
      <c r="AE507" s="9"/>
      <c r="AF507" s="10"/>
      <c r="AG507" s="9"/>
      <c r="AH507" s="10"/>
      <c r="AI507" s="9"/>
      <c r="AJ507" s="10"/>
      <c r="AK507" s="9"/>
      <c r="AL507" s="10">
        <v>1500</v>
      </c>
      <c r="AM507" s="9">
        <v>1500</v>
      </c>
      <c r="AN507" s="10"/>
      <c r="AO507" s="9"/>
      <c r="AP507" s="8">
        <f>Z507+AB507+AD507+AF507+AH507+AJ507+AL507+AN507</f>
        <v>1500</v>
      </c>
      <c r="AQ507" s="7">
        <f>AA507+AC507+AE507+AG507+AI507+AK507+AM507+AO507</f>
        <v>1500</v>
      </c>
      <c r="AR507" s="4" t="s">
        <v>48</v>
      </c>
    </row>
    <row r="508" spans="1:44" ht="27" x14ac:dyDescent="0.3">
      <c r="A508" s="12" t="s">
        <v>5</v>
      </c>
      <c r="B508" s="12" t="s">
        <v>87</v>
      </c>
      <c r="C508" s="11" t="s">
        <v>16</v>
      </c>
      <c r="D508" s="10"/>
      <c r="E508" s="9"/>
      <c r="F508" s="10"/>
      <c r="G508" s="9"/>
      <c r="H508" s="10"/>
      <c r="I508" s="9"/>
      <c r="J508" s="10"/>
      <c r="K508" s="9"/>
      <c r="L508" s="10"/>
      <c r="M508" s="9"/>
      <c r="N508" s="10"/>
      <c r="O508" s="9"/>
      <c r="P508" s="10"/>
      <c r="Q508" s="9"/>
      <c r="R508" s="10"/>
      <c r="S508" s="9"/>
      <c r="T508" s="10"/>
      <c r="U508" s="9"/>
      <c r="V508" s="10"/>
      <c r="W508" s="9"/>
      <c r="X508" s="10"/>
      <c r="Y508" s="9"/>
      <c r="Z508" s="8">
        <f>D508+F508+H508+J508+L508+P508+R508+T508+V508+X508+N508</f>
        <v>0</v>
      </c>
      <c r="AA508" s="7">
        <f>E508+G508+I508+K508+M508+Q508+S508+U508+W508+Y508+O508</f>
        <v>0</v>
      </c>
      <c r="AB508" s="10"/>
      <c r="AC508" s="9"/>
      <c r="AD508" s="10"/>
      <c r="AE508" s="9"/>
      <c r="AF508" s="10"/>
      <c r="AG508" s="9"/>
      <c r="AH508" s="10"/>
      <c r="AI508" s="9"/>
      <c r="AJ508" s="10"/>
      <c r="AK508" s="9"/>
      <c r="AL508" s="10">
        <v>21704</v>
      </c>
      <c r="AM508" s="9">
        <v>21704</v>
      </c>
      <c r="AN508" s="10"/>
      <c r="AO508" s="9"/>
      <c r="AP508" s="8">
        <f>Z508+AB508+AD508+AF508+AH508+AJ508+AL508+AN508</f>
        <v>21704</v>
      </c>
      <c r="AQ508" s="7">
        <f>AA508+AC508+AE508+AG508+AI508+AK508+AM508+AO508</f>
        <v>21704</v>
      </c>
      <c r="AR508" s="4" t="s">
        <v>12</v>
      </c>
    </row>
    <row r="509" spans="1:44" ht="27" x14ac:dyDescent="0.3">
      <c r="A509" s="12" t="s">
        <v>5</v>
      </c>
      <c r="B509" s="12" t="s">
        <v>86</v>
      </c>
      <c r="C509" s="11" t="s">
        <v>85</v>
      </c>
      <c r="D509" s="10"/>
      <c r="E509" s="9"/>
      <c r="F509" s="10">
        <v>5823</v>
      </c>
      <c r="G509" s="9">
        <v>5823</v>
      </c>
      <c r="H509" s="10"/>
      <c r="I509" s="9"/>
      <c r="J509" s="10"/>
      <c r="K509" s="9"/>
      <c r="L509" s="10"/>
      <c r="M509" s="9"/>
      <c r="N509" s="10"/>
      <c r="O509" s="9"/>
      <c r="P509" s="10"/>
      <c r="Q509" s="9"/>
      <c r="R509" s="10"/>
      <c r="S509" s="9"/>
      <c r="T509" s="10"/>
      <c r="U509" s="9"/>
      <c r="V509" s="10"/>
      <c r="W509" s="9"/>
      <c r="X509" s="10"/>
      <c r="Y509" s="9"/>
      <c r="Z509" s="8">
        <f>D509+F509+H509+J509+L509+P509+R509+T509+V509+X509+N509</f>
        <v>5823</v>
      </c>
      <c r="AA509" s="7">
        <f>E509+G509+I509+K509+M509+Q509+S509+U509+W509+Y509+O509</f>
        <v>5823</v>
      </c>
      <c r="AB509" s="10"/>
      <c r="AC509" s="9"/>
      <c r="AD509" s="10"/>
      <c r="AE509" s="9"/>
      <c r="AF509" s="10"/>
      <c r="AG509" s="9"/>
      <c r="AH509" s="10"/>
      <c r="AI509" s="9"/>
      <c r="AJ509" s="10"/>
      <c r="AK509" s="9"/>
      <c r="AL509" s="10"/>
      <c r="AM509" s="9"/>
      <c r="AN509" s="10"/>
      <c r="AO509" s="9"/>
      <c r="AP509" s="8">
        <f>Z509+AB509+AD509+AF509+AH509+AJ509+AL509+AN509</f>
        <v>5823</v>
      </c>
      <c r="AQ509" s="7">
        <f>AA509+AC509+AE509+AG509+AI509+AK509+AM509+AO509</f>
        <v>5823</v>
      </c>
      <c r="AR509" s="4" t="s">
        <v>12</v>
      </c>
    </row>
    <row r="510" spans="1:44" x14ac:dyDescent="0.3">
      <c r="A510" s="12" t="s">
        <v>5</v>
      </c>
      <c r="B510" s="12" t="s">
        <v>84</v>
      </c>
      <c r="C510" s="11" t="s">
        <v>61</v>
      </c>
      <c r="D510" s="10"/>
      <c r="E510" s="9">
        <f>16770+4095</f>
        <v>20865</v>
      </c>
      <c r="F510" s="10"/>
      <c r="G510" s="9"/>
      <c r="H510" s="10"/>
      <c r="I510" s="9"/>
      <c r="J510" s="10"/>
      <c r="K510" s="9"/>
      <c r="L510" s="10"/>
      <c r="M510" s="9"/>
      <c r="N510" s="10"/>
      <c r="O510" s="9"/>
      <c r="P510" s="10"/>
      <c r="Q510" s="9"/>
      <c r="R510" s="10"/>
      <c r="S510" s="9"/>
      <c r="T510" s="10"/>
      <c r="U510" s="9"/>
      <c r="V510" s="10"/>
      <c r="W510" s="9"/>
      <c r="X510" s="10"/>
      <c r="Y510" s="9"/>
      <c r="Z510" s="8">
        <f>D510+F510+H510+J510+L510+P510+R510+T510+V510+X510+N510</f>
        <v>0</v>
      </c>
      <c r="AA510" s="7">
        <f>E510+G510+I510+K510+M510+Q510+S510+U510+W510+Y510+O510</f>
        <v>20865</v>
      </c>
      <c r="AB510" s="10"/>
      <c r="AC510" s="9">
        <v>3025</v>
      </c>
      <c r="AD510" s="10">
        <v>64070</v>
      </c>
      <c r="AE510" s="9">
        <v>21074</v>
      </c>
      <c r="AF510" s="10"/>
      <c r="AG510" s="9">
        <v>3386</v>
      </c>
      <c r="AH510" s="10"/>
      <c r="AI510" s="9"/>
      <c r="AJ510" s="10"/>
      <c r="AK510" s="9">
        <v>300</v>
      </c>
      <c r="AL510" s="10"/>
      <c r="AM510" s="9"/>
      <c r="AN510" s="10"/>
      <c r="AO510" s="9"/>
      <c r="AP510" s="8">
        <f>Z510+AB510+AD510+AF510+AH510+AJ510+AL510+AN510</f>
        <v>64070</v>
      </c>
      <c r="AQ510" s="7">
        <f>AA510+AC510+AE510+AG510+AI510+AK510+AM510+AO510</f>
        <v>48650</v>
      </c>
      <c r="AR510" s="4" t="s">
        <v>12</v>
      </c>
    </row>
    <row r="511" spans="1:44" ht="27" x14ac:dyDescent="0.3">
      <c r="A511" s="12" t="s">
        <v>5</v>
      </c>
      <c r="B511" s="12" t="s">
        <v>83</v>
      </c>
      <c r="C511" s="11" t="s">
        <v>61</v>
      </c>
      <c r="D511" s="10"/>
      <c r="E511" s="9"/>
      <c r="F511" s="10"/>
      <c r="G511" s="9"/>
      <c r="H511" s="10"/>
      <c r="I511" s="9"/>
      <c r="J511" s="10"/>
      <c r="K511" s="9"/>
      <c r="L511" s="10"/>
      <c r="M511" s="9"/>
      <c r="N511" s="10"/>
      <c r="O511" s="9"/>
      <c r="P511" s="10"/>
      <c r="Q511" s="9"/>
      <c r="R511" s="10"/>
      <c r="S511" s="9"/>
      <c r="T511" s="10"/>
      <c r="U511" s="9"/>
      <c r="V511" s="10"/>
      <c r="W511" s="9"/>
      <c r="X511" s="10"/>
      <c r="Y511" s="9"/>
      <c r="Z511" s="8">
        <f>D511+F511+H511+J511+L511+P511+R511+T511+V511+X511+N511</f>
        <v>0</v>
      </c>
      <c r="AA511" s="7">
        <f>E511+G511+I511+K511+M511+Q511+S511+U511+W511+Y511+O511</f>
        <v>0</v>
      </c>
      <c r="AB511" s="10"/>
      <c r="AC511" s="9"/>
      <c r="AD511" s="10">
        <v>4650</v>
      </c>
      <c r="AE511" s="9">
        <v>4650</v>
      </c>
      <c r="AF511" s="10">
        <v>750</v>
      </c>
      <c r="AG511" s="9">
        <v>850</v>
      </c>
      <c r="AH511" s="10"/>
      <c r="AI511" s="9"/>
      <c r="AJ511" s="10"/>
      <c r="AK511" s="9"/>
      <c r="AL511" s="10"/>
      <c r="AM511" s="9"/>
      <c r="AN511" s="10"/>
      <c r="AO511" s="9"/>
      <c r="AP511" s="8">
        <f>Z511+AB511+AD511+AF511+AH511+AJ511+AL511+AN511</f>
        <v>5400</v>
      </c>
      <c r="AQ511" s="7">
        <f>AA511+AC511+AE511+AG511+AI511+AK511+AM511+AO511</f>
        <v>5500</v>
      </c>
      <c r="AR511" s="4" t="s">
        <v>12</v>
      </c>
    </row>
    <row r="512" spans="1:44" x14ac:dyDescent="0.3">
      <c r="A512" s="12" t="s">
        <v>5</v>
      </c>
      <c r="B512" s="12" t="s">
        <v>82</v>
      </c>
      <c r="C512" s="13" t="s">
        <v>61</v>
      </c>
      <c r="D512" s="10"/>
      <c r="E512" s="9"/>
      <c r="F512" s="10"/>
      <c r="G512" s="9"/>
      <c r="H512" s="10"/>
      <c r="I512" s="9"/>
      <c r="J512" s="10"/>
      <c r="K512" s="9"/>
      <c r="L512" s="10"/>
      <c r="M512" s="9"/>
      <c r="N512" s="10"/>
      <c r="O512" s="9"/>
      <c r="P512" s="10"/>
      <c r="Q512" s="9"/>
      <c r="R512" s="10"/>
      <c r="S512" s="9"/>
      <c r="T512" s="10"/>
      <c r="U512" s="9"/>
      <c r="V512" s="10"/>
      <c r="W512" s="9"/>
      <c r="X512" s="10"/>
      <c r="Y512" s="9"/>
      <c r="Z512" s="8">
        <f>D512+F512+H512+J512+L512+P512+R512+T512+V512+X512+N512</f>
        <v>0</v>
      </c>
      <c r="AA512" s="7">
        <f>E512+G512+I512+K512+M512+Q512+S512+U512+W512+Y512+O512</f>
        <v>0</v>
      </c>
      <c r="AB512" s="10"/>
      <c r="AC512" s="9"/>
      <c r="AD512" s="10">
        <v>4100</v>
      </c>
      <c r="AE512" s="9">
        <v>5350</v>
      </c>
      <c r="AF512" s="10">
        <v>1250</v>
      </c>
      <c r="AG512" s="9">
        <v>2150</v>
      </c>
      <c r="AH512" s="10"/>
      <c r="AI512" s="9"/>
      <c r="AJ512" s="10"/>
      <c r="AK512" s="9"/>
      <c r="AL512" s="10"/>
      <c r="AM512" s="9"/>
      <c r="AN512" s="10"/>
      <c r="AO512" s="9"/>
      <c r="AP512" s="8">
        <f>Z512+AB512+AD512+AF512+AH512+AJ512+AL512+AN512</f>
        <v>5350</v>
      </c>
      <c r="AQ512" s="7">
        <f>AA512+AC512+AE512+AG512+AI512+AK512+AM512+AO512</f>
        <v>7500</v>
      </c>
      <c r="AR512" s="4" t="s">
        <v>12</v>
      </c>
    </row>
    <row r="513" spans="1:44" ht="27" x14ac:dyDescent="0.3">
      <c r="A513" s="12" t="s">
        <v>5</v>
      </c>
      <c r="B513" s="12" t="s">
        <v>81</v>
      </c>
      <c r="C513" s="11" t="s">
        <v>79</v>
      </c>
      <c r="D513" s="10"/>
      <c r="E513" s="9"/>
      <c r="F513" s="10"/>
      <c r="G513" s="9"/>
      <c r="H513" s="10"/>
      <c r="I513" s="9"/>
      <c r="J513" s="10"/>
      <c r="K513" s="9"/>
      <c r="L513" s="10"/>
      <c r="M513" s="9"/>
      <c r="N513" s="10"/>
      <c r="O513" s="9"/>
      <c r="P513" s="10"/>
      <c r="Q513" s="9"/>
      <c r="R513" s="10"/>
      <c r="S513" s="9"/>
      <c r="T513" s="10"/>
      <c r="U513" s="9"/>
      <c r="V513" s="10"/>
      <c r="W513" s="9"/>
      <c r="X513" s="10"/>
      <c r="Y513" s="9"/>
      <c r="Z513" s="8">
        <f>D513+F513+H513+J513+L513+P513+R513+T513+V513+X513+N513</f>
        <v>0</v>
      </c>
      <c r="AA513" s="7">
        <f>E513+G513+I513+K513+M513+Q513+S513+U513+W513+Y513+O513</f>
        <v>0</v>
      </c>
      <c r="AB513" s="10"/>
      <c r="AC513" s="9"/>
      <c r="AD513" s="10"/>
      <c r="AE513" s="9"/>
      <c r="AF513" s="10"/>
      <c r="AG513" s="9"/>
      <c r="AH513" s="10">
        <v>48934</v>
      </c>
      <c r="AI513" s="9">
        <v>59550</v>
      </c>
      <c r="AJ513" s="10"/>
      <c r="AK513" s="9"/>
      <c r="AL513" s="10"/>
      <c r="AM513" s="9"/>
      <c r="AN513" s="10"/>
      <c r="AO513" s="9"/>
      <c r="AP513" s="8">
        <f>Z513+AB513+AD513+AF513+AH513+AJ513+AL513+AN513</f>
        <v>48934</v>
      </c>
      <c r="AQ513" s="7">
        <f>AA513+AC513+AE513+AG513+AI513+AK513+AM513+AO513</f>
        <v>59550</v>
      </c>
      <c r="AR513" s="4" t="s">
        <v>12</v>
      </c>
    </row>
    <row r="514" spans="1:44" ht="27" x14ac:dyDescent="0.3">
      <c r="A514" s="12" t="s">
        <v>5</v>
      </c>
      <c r="B514" s="12" t="s">
        <v>80</v>
      </c>
      <c r="C514" s="13" t="s">
        <v>79</v>
      </c>
      <c r="D514" s="10"/>
      <c r="E514" s="9"/>
      <c r="F514" s="10"/>
      <c r="G514" s="9"/>
      <c r="H514" s="10"/>
      <c r="I514" s="9"/>
      <c r="J514" s="10"/>
      <c r="K514" s="9"/>
      <c r="L514" s="10"/>
      <c r="M514" s="9"/>
      <c r="N514" s="10"/>
      <c r="O514" s="9"/>
      <c r="P514" s="10"/>
      <c r="Q514" s="9"/>
      <c r="R514" s="10"/>
      <c r="S514" s="9"/>
      <c r="T514" s="10"/>
      <c r="U514" s="9"/>
      <c r="V514" s="10"/>
      <c r="W514" s="9"/>
      <c r="X514" s="10"/>
      <c r="Y514" s="9"/>
      <c r="Z514" s="8">
        <f>D514+F514+H514+J514+L514+P514+R514+T514+V514+X514+N514</f>
        <v>0</v>
      </c>
      <c r="AA514" s="7">
        <f>E514+G514+I514+K514+M514+Q514+S514+U514+W514+Y514+O514</f>
        <v>0</v>
      </c>
      <c r="AB514" s="10"/>
      <c r="AC514" s="9"/>
      <c r="AD514" s="10">
        <v>5380</v>
      </c>
      <c r="AE514" s="9">
        <f>4235+880+870+3000</f>
        <v>8985</v>
      </c>
      <c r="AF514" s="10">
        <v>44620</v>
      </c>
      <c r="AG514" s="9">
        <v>30000</v>
      </c>
      <c r="AH514" s="10"/>
      <c r="AI514" s="9">
        <v>20000</v>
      </c>
      <c r="AJ514" s="10"/>
      <c r="AK514" s="9"/>
      <c r="AL514" s="10"/>
      <c r="AM514" s="9"/>
      <c r="AN514" s="10"/>
      <c r="AO514" s="9"/>
      <c r="AP514" s="8">
        <f>Z514+AB514+AD514+AF514+AH514+AJ514+AL514+AN514</f>
        <v>50000</v>
      </c>
      <c r="AQ514" s="7">
        <f>AA514+AC514+AE514+AG514+AI514+AK514+AM514+AO514</f>
        <v>58985</v>
      </c>
      <c r="AR514" s="4" t="s">
        <v>12</v>
      </c>
    </row>
    <row r="515" spans="1:44" ht="40.200000000000003" x14ac:dyDescent="0.3">
      <c r="A515" s="12" t="s">
        <v>5</v>
      </c>
      <c r="B515" s="12" t="s">
        <v>78</v>
      </c>
      <c r="C515" s="11" t="s">
        <v>61</v>
      </c>
      <c r="D515" s="10"/>
      <c r="E515" s="9"/>
      <c r="F515" s="10"/>
      <c r="G515" s="9"/>
      <c r="H515" s="10"/>
      <c r="I515" s="9"/>
      <c r="J515" s="10"/>
      <c r="K515" s="9"/>
      <c r="L515" s="10"/>
      <c r="M515" s="9"/>
      <c r="N515" s="10"/>
      <c r="O515" s="9"/>
      <c r="P515" s="10"/>
      <c r="Q515" s="9"/>
      <c r="R515" s="10"/>
      <c r="S515" s="9"/>
      <c r="T515" s="10"/>
      <c r="U515" s="9"/>
      <c r="V515" s="10"/>
      <c r="W515" s="9"/>
      <c r="X515" s="10"/>
      <c r="Y515" s="9"/>
      <c r="Z515" s="8">
        <f>D515+F515+H515+J515+L515+P515+R515+T515+V515+X515+N515</f>
        <v>0</v>
      </c>
      <c r="AA515" s="7">
        <f>E515+G515+I515+K515+M515+Q515+S515+U515+W515+Y515+O515</f>
        <v>0</v>
      </c>
      <c r="AB515" s="10"/>
      <c r="AC515" s="9"/>
      <c r="AD515" s="10">
        <v>15000</v>
      </c>
      <c r="AE515" s="9">
        <v>10000</v>
      </c>
      <c r="AF515" s="10"/>
      <c r="AG515" s="9"/>
      <c r="AH515" s="10"/>
      <c r="AI515" s="9"/>
      <c r="AJ515" s="10"/>
      <c r="AK515" s="9"/>
      <c r="AL515" s="10"/>
      <c r="AM515" s="9"/>
      <c r="AN515" s="10"/>
      <c r="AO515" s="9"/>
      <c r="AP515" s="8">
        <f>Z515+AB515+AD515+AF515+AH515+AJ515+AL515+AN515</f>
        <v>15000</v>
      </c>
      <c r="AQ515" s="7">
        <f>AA515+AC515+AE515+AG515+AI515+AK515+AM515+AO515</f>
        <v>10000</v>
      </c>
      <c r="AR515" s="4" t="s">
        <v>12</v>
      </c>
    </row>
    <row r="516" spans="1:44" ht="27" x14ac:dyDescent="0.3">
      <c r="A516" s="12" t="s">
        <v>5</v>
      </c>
      <c r="B516" s="12" t="s">
        <v>77</v>
      </c>
      <c r="C516" s="11" t="s">
        <v>61</v>
      </c>
      <c r="D516" s="10"/>
      <c r="E516" s="9"/>
      <c r="F516" s="10"/>
      <c r="G516" s="9"/>
      <c r="H516" s="10"/>
      <c r="I516" s="9"/>
      <c r="J516" s="10"/>
      <c r="K516" s="9"/>
      <c r="L516" s="10"/>
      <c r="M516" s="9"/>
      <c r="N516" s="10"/>
      <c r="O516" s="9"/>
      <c r="P516" s="10"/>
      <c r="Q516" s="9"/>
      <c r="R516" s="10"/>
      <c r="S516" s="9"/>
      <c r="T516" s="10"/>
      <c r="U516" s="9"/>
      <c r="V516" s="10"/>
      <c r="W516" s="9"/>
      <c r="X516" s="10"/>
      <c r="Y516" s="9"/>
      <c r="Z516" s="8">
        <f>D516+F516+H516+J516+L516+P516+R516+T516+V516+X516+N516</f>
        <v>0</v>
      </c>
      <c r="AA516" s="7">
        <f>E516+G516+I516+K516+M516+Q516+S516+U516+W516+Y516+O516</f>
        <v>0</v>
      </c>
      <c r="AB516" s="10"/>
      <c r="AC516" s="9"/>
      <c r="AD516" s="10">
        <v>17000</v>
      </c>
      <c r="AE516" s="9">
        <v>17000</v>
      </c>
      <c r="AF516" s="10"/>
      <c r="AG516" s="9"/>
      <c r="AH516" s="10"/>
      <c r="AI516" s="9"/>
      <c r="AJ516" s="10"/>
      <c r="AK516" s="9"/>
      <c r="AL516" s="10"/>
      <c r="AM516" s="9"/>
      <c r="AN516" s="10"/>
      <c r="AO516" s="9"/>
      <c r="AP516" s="8">
        <f>Z516+AB516+AD516+AF516+AH516+AJ516+AL516+AN516</f>
        <v>17000</v>
      </c>
      <c r="AQ516" s="7">
        <f>AA516+AC516+AE516+AG516+AI516+AK516+AM516+AO516</f>
        <v>17000</v>
      </c>
      <c r="AR516" s="4" t="s">
        <v>12</v>
      </c>
    </row>
    <row r="517" spans="1:44" ht="27" x14ac:dyDescent="0.3">
      <c r="A517" s="12" t="s">
        <v>5</v>
      </c>
      <c r="B517" s="12" t="s">
        <v>76</v>
      </c>
      <c r="C517" s="11" t="s">
        <v>75</v>
      </c>
      <c r="D517" s="10"/>
      <c r="E517" s="9"/>
      <c r="F517" s="10"/>
      <c r="G517" s="9"/>
      <c r="H517" s="10"/>
      <c r="I517" s="9"/>
      <c r="J517" s="10"/>
      <c r="K517" s="9"/>
      <c r="L517" s="10"/>
      <c r="M517" s="9"/>
      <c r="N517" s="10"/>
      <c r="O517" s="9"/>
      <c r="P517" s="10"/>
      <c r="Q517" s="9"/>
      <c r="R517" s="10"/>
      <c r="S517" s="9"/>
      <c r="T517" s="10">
        <v>4673</v>
      </c>
      <c r="U517" s="9">
        <v>4673</v>
      </c>
      <c r="V517" s="10"/>
      <c r="W517" s="9"/>
      <c r="X517" s="10"/>
      <c r="Y517" s="9"/>
      <c r="Z517" s="8">
        <f>D517+F517+H517+J517+L517+P517+R517+T517+V517+X517+N517</f>
        <v>4673</v>
      </c>
      <c r="AA517" s="7">
        <f>E517+G517+I517+K517+M517+Q517+S517+U517+W517+Y517+O517</f>
        <v>4673</v>
      </c>
      <c r="AB517" s="10"/>
      <c r="AC517" s="9"/>
      <c r="AD517" s="10"/>
      <c r="AE517" s="9"/>
      <c r="AF517" s="10"/>
      <c r="AG517" s="9"/>
      <c r="AH517" s="10"/>
      <c r="AI517" s="9"/>
      <c r="AJ517" s="10"/>
      <c r="AK517" s="9"/>
      <c r="AL517" s="10"/>
      <c r="AM517" s="9"/>
      <c r="AN517" s="10"/>
      <c r="AO517" s="9"/>
      <c r="AP517" s="8">
        <f>Z517+AB517+AD517+AF517+AH517+AJ517+AL517+AN517</f>
        <v>4673</v>
      </c>
      <c r="AQ517" s="7">
        <f>AA517+AC517+AE517+AG517+AI517+AK517+AM517+AO517</f>
        <v>4673</v>
      </c>
      <c r="AR517" s="4" t="s">
        <v>74</v>
      </c>
    </row>
    <row r="518" spans="1:44" x14ac:dyDescent="0.3">
      <c r="A518" s="12" t="s">
        <v>5</v>
      </c>
      <c r="B518" s="12" t="s">
        <v>73</v>
      </c>
      <c r="C518" s="11" t="s">
        <v>61</v>
      </c>
      <c r="D518" s="10"/>
      <c r="E518" s="9"/>
      <c r="F518" s="10"/>
      <c r="G518" s="9"/>
      <c r="H518" s="10"/>
      <c r="I518" s="9"/>
      <c r="J518" s="10"/>
      <c r="K518" s="9"/>
      <c r="L518" s="10"/>
      <c r="M518" s="9"/>
      <c r="N518" s="10"/>
      <c r="O518" s="9"/>
      <c r="P518" s="10"/>
      <c r="Q518" s="9"/>
      <c r="R518" s="10"/>
      <c r="S518" s="9"/>
      <c r="T518" s="10">
        <v>750</v>
      </c>
      <c r="U518" s="9">
        <v>750</v>
      </c>
      <c r="V518" s="10"/>
      <c r="W518" s="9"/>
      <c r="X518" s="10"/>
      <c r="Y518" s="9"/>
      <c r="Z518" s="8">
        <f>D518+F518+H518+J518+L518+P518+R518+T518+V518+X518+N518</f>
        <v>750</v>
      </c>
      <c r="AA518" s="7">
        <f>E518+G518+I518+K518+M518+Q518+S518+U518+W518+Y518+O518</f>
        <v>750</v>
      </c>
      <c r="AB518" s="10"/>
      <c r="AC518" s="9"/>
      <c r="AD518" s="10"/>
      <c r="AE518" s="9"/>
      <c r="AF518" s="10"/>
      <c r="AG518" s="9"/>
      <c r="AH518" s="10"/>
      <c r="AI518" s="9"/>
      <c r="AJ518" s="10"/>
      <c r="AK518" s="9"/>
      <c r="AL518" s="10"/>
      <c r="AM518" s="9"/>
      <c r="AN518" s="10"/>
      <c r="AO518" s="9"/>
      <c r="AP518" s="8">
        <f>Z518+AB518+AD518+AF518+AH518+AJ518+AL518+AN518</f>
        <v>750</v>
      </c>
      <c r="AQ518" s="7">
        <f>AA518+AC518+AE518+AG518+AI518+AK518+AM518+AO518</f>
        <v>750</v>
      </c>
      <c r="AR518" s="4" t="s">
        <v>72</v>
      </c>
    </row>
    <row r="519" spans="1:44" ht="40.200000000000003" x14ac:dyDescent="0.3">
      <c r="A519" s="12" t="s">
        <v>5</v>
      </c>
      <c r="B519" s="12" t="s">
        <v>71</v>
      </c>
      <c r="C519" s="11" t="s">
        <v>61</v>
      </c>
      <c r="D519" s="10"/>
      <c r="E519" s="9"/>
      <c r="F519" s="10"/>
      <c r="G519" s="9"/>
      <c r="H519" s="10"/>
      <c r="I519" s="9"/>
      <c r="J519" s="10"/>
      <c r="K519" s="9"/>
      <c r="L519" s="10"/>
      <c r="M519" s="9"/>
      <c r="N519" s="10"/>
      <c r="O519" s="9"/>
      <c r="P519" s="10"/>
      <c r="Q519" s="9"/>
      <c r="R519" s="10"/>
      <c r="S519" s="9"/>
      <c r="T519" s="10">
        <v>341</v>
      </c>
      <c r="U519" s="9">
        <v>750</v>
      </c>
      <c r="V519" s="10"/>
      <c r="W519" s="9"/>
      <c r="X519" s="10"/>
      <c r="Y519" s="9"/>
      <c r="Z519" s="8">
        <f>D519+F519+H519+J519+L519+P519+R519+T519+V519+X519+N519</f>
        <v>341</v>
      </c>
      <c r="AA519" s="7">
        <f>E519+G519+I519+K519+M519+Q519+S519+U519+W519+Y519+O519</f>
        <v>750</v>
      </c>
      <c r="AB519" s="10"/>
      <c r="AC519" s="9"/>
      <c r="AD519" s="10"/>
      <c r="AE519" s="9"/>
      <c r="AF519" s="10"/>
      <c r="AG519" s="9"/>
      <c r="AH519" s="10"/>
      <c r="AI519" s="9"/>
      <c r="AJ519" s="10"/>
      <c r="AK519" s="9"/>
      <c r="AL519" s="10"/>
      <c r="AM519" s="9"/>
      <c r="AN519" s="10"/>
      <c r="AO519" s="9"/>
      <c r="AP519" s="8">
        <f>Z519+AB519+AD519+AF519+AH519+AJ519+AL519+AN519</f>
        <v>341</v>
      </c>
      <c r="AQ519" s="7">
        <f>AA519+AC519+AE519+AG519+AI519+AK519+AM519+AO519</f>
        <v>750</v>
      </c>
      <c r="AR519" s="4" t="s">
        <v>65</v>
      </c>
    </row>
    <row r="520" spans="1:44" ht="40.200000000000003" x14ac:dyDescent="0.3">
      <c r="A520" s="12" t="s">
        <v>5</v>
      </c>
      <c r="B520" s="12" t="s">
        <v>70</v>
      </c>
      <c r="C520" s="11" t="s">
        <v>61</v>
      </c>
      <c r="D520" s="10"/>
      <c r="E520" s="9"/>
      <c r="F520" s="10"/>
      <c r="G520" s="9"/>
      <c r="H520" s="10"/>
      <c r="I520" s="9"/>
      <c r="J520" s="10"/>
      <c r="K520" s="9"/>
      <c r="L520" s="10"/>
      <c r="M520" s="9"/>
      <c r="N520" s="10"/>
      <c r="O520" s="9"/>
      <c r="P520" s="10"/>
      <c r="Q520" s="9"/>
      <c r="R520" s="10"/>
      <c r="S520" s="9"/>
      <c r="T520" s="10">
        <v>341</v>
      </c>
      <c r="U520" s="9">
        <v>750</v>
      </c>
      <c r="V520" s="10"/>
      <c r="W520" s="9"/>
      <c r="X520" s="10"/>
      <c r="Y520" s="9"/>
      <c r="Z520" s="8">
        <f>D520+F520+H520+J520+L520+P520+R520+T520+V520+X520+N520</f>
        <v>341</v>
      </c>
      <c r="AA520" s="7">
        <f>E520+G520+I520+K520+M520+Q520+S520+U520+W520+Y520+O520</f>
        <v>750</v>
      </c>
      <c r="AB520" s="10"/>
      <c r="AC520" s="9"/>
      <c r="AD520" s="10"/>
      <c r="AE520" s="9"/>
      <c r="AF520" s="10"/>
      <c r="AG520" s="9"/>
      <c r="AH520" s="10"/>
      <c r="AI520" s="9"/>
      <c r="AJ520" s="10"/>
      <c r="AK520" s="9"/>
      <c r="AL520" s="10"/>
      <c r="AM520" s="9"/>
      <c r="AN520" s="10"/>
      <c r="AO520" s="9"/>
      <c r="AP520" s="8">
        <f>Z520+AB520+AD520+AF520+AH520+AJ520+AL520+AN520</f>
        <v>341</v>
      </c>
      <c r="AQ520" s="7">
        <f>AA520+AC520+AE520+AG520+AI520+AK520+AM520+AO520</f>
        <v>750</v>
      </c>
      <c r="AR520" s="4" t="s">
        <v>69</v>
      </c>
    </row>
    <row r="521" spans="1:44" ht="27" x14ac:dyDescent="0.3">
      <c r="A521" s="12" t="s">
        <v>5</v>
      </c>
      <c r="B521" s="12" t="s">
        <v>68</v>
      </c>
      <c r="C521" s="11" t="s">
        <v>61</v>
      </c>
      <c r="D521" s="10"/>
      <c r="E521" s="9"/>
      <c r="F521" s="10"/>
      <c r="G521" s="9"/>
      <c r="H521" s="10"/>
      <c r="I521" s="9"/>
      <c r="J521" s="10"/>
      <c r="K521" s="9"/>
      <c r="L521" s="10"/>
      <c r="M521" s="9"/>
      <c r="N521" s="10"/>
      <c r="O521" s="9"/>
      <c r="P521" s="10"/>
      <c r="Q521" s="9"/>
      <c r="R521" s="10"/>
      <c r="S521" s="9"/>
      <c r="T521" s="10"/>
      <c r="U521" s="9"/>
      <c r="V521" s="10"/>
      <c r="W521" s="9"/>
      <c r="X521" s="10"/>
      <c r="Y521" s="9"/>
      <c r="Z521" s="8">
        <f>D521+F521+H521+J521+L521+P521+R521+T521+V521+X521+N521</f>
        <v>0</v>
      </c>
      <c r="AA521" s="7">
        <f>E521+G521+I521+K521+M521+Q521+S521+U521+W521+Y521+O521</f>
        <v>0</v>
      </c>
      <c r="AB521" s="10"/>
      <c r="AC521" s="9"/>
      <c r="AD521" s="10">
        <v>27000</v>
      </c>
      <c r="AE521" s="9">
        <v>27000</v>
      </c>
      <c r="AF521" s="10"/>
      <c r="AG521" s="9"/>
      <c r="AH521" s="10"/>
      <c r="AI521" s="9"/>
      <c r="AJ521" s="10"/>
      <c r="AK521" s="9"/>
      <c r="AL521" s="10"/>
      <c r="AM521" s="9"/>
      <c r="AN521" s="10"/>
      <c r="AO521" s="9"/>
      <c r="AP521" s="8">
        <f>Z521+AB521+AD521+AF521+AH521+AJ521+AL521+AN521</f>
        <v>27000</v>
      </c>
      <c r="AQ521" s="7">
        <f>AA521+AC521+AE521+AG521+AI521+AK521+AM521+AO521</f>
        <v>27000</v>
      </c>
      <c r="AR521" s="4" t="s">
        <v>67</v>
      </c>
    </row>
    <row r="522" spans="1:44" x14ac:dyDescent="0.3">
      <c r="A522" s="12" t="s">
        <v>5</v>
      </c>
      <c r="B522" s="12" t="s">
        <v>66</v>
      </c>
      <c r="C522" s="11" t="s">
        <v>61</v>
      </c>
      <c r="D522" s="10"/>
      <c r="E522" s="9"/>
      <c r="F522" s="10"/>
      <c r="G522" s="9"/>
      <c r="H522" s="10"/>
      <c r="I522" s="9"/>
      <c r="J522" s="10"/>
      <c r="K522" s="9"/>
      <c r="L522" s="10"/>
      <c r="M522" s="9"/>
      <c r="N522" s="10"/>
      <c r="O522" s="9"/>
      <c r="P522" s="10"/>
      <c r="Q522" s="9"/>
      <c r="R522" s="10"/>
      <c r="S522" s="9"/>
      <c r="T522" s="10"/>
      <c r="U522" s="9"/>
      <c r="V522" s="10"/>
      <c r="W522" s="9"/>
      <c r="X522" s="10"/>
      <c r="Y522" s="9"/>
      <c r="Z522" s="8">
        <f>D522+F522+H522+J522+L522+P522+R522+T522+V522+X522+N522</f>
        <v>0</v>
      </c>
      <c r="AA522" s="7">
        <f>E522+G522+I522+K522+M522+Q522+S522+U522+W522+Y522+O522</f>
        <v>0</v>
      </c>
      <c r="AB522" s="10"/>
      <c r="AC522" s="9"/>
      <c r="AD522" s="10">
        <v>11000</v>
      </c>
      <c r="AE522" s="9">
        <v>10000</v>
      </c>
      <c r="AF522" s="10"/>
      <c r="AG522" s="9"/>
      <c r="AH522" s="10"/>
      <c r="AI522" s="9"/>
      <c r="AJ522" s="10"/>
      <c r="AK522" s="9"/>
      <c r="AL522" s="10"/>
      <c r="AM522" s="9"/>
      <c r="AN522" s="10"/>
      <c r="AO522" s="9"/>
      <c r="AP522" s="8">
        <f>Z522+AB522+AD522+AF522+AH522+AJ522+AL522+AN522</f>
        <v>11000</v>
      </c>
      <c r="AQ522" s="7">
        <f>AA522+AC522+AE522+AG522+AI522+AK522+AM522+AO522</f>
        <v>10000</v>
      </c>
      <c r="AR522" s="4" t="s">
        <v>65</v>
      </c>
    </row>
    <row r="523" spans="1:44" ht="27" x14ac:dyDescent="0.3">
      <c r="A523" s="12" t="s">
        <v>5</v>
      </c>
      <c r="B523" s="12" t="s">
        <v>64</v>
      </c>
      <c r="C523" s="11" t="s">
        <v>8</v>
      </c>
      <c r="D523" s="10"/>
      <c r="E523" s="9"/>
      <c r="F523" s="10"/>
      <c r="G523" s="9"/>
      <c r="H523" s="10"/>
      <c r="I523" s="9"/>
      <c r="J523" s="10"/>
      <c r="K523" s="9"/>
      <c r="L523" s="10"/>
      <c r="M523" s="9"/>
      <c r="N523" s="10"/>
      <c r="O523" s="9"/>
      <c r="P523" s="10"/>
      <c r="Q523" s="9"/>
      <c r="R523" s="10"/>
      <c r="S523" s="9"/>
      <c r="T523" s="10"/>
      <c r="U523" s="9"/>
      <c r="V523" s="10"/>
      <c r="W523" s="9"/>
      <c r="X523" s="10"/>
      <c r="Y523" s="9"/>
      <c r="Z523" s="8">
        <f>D523+F523+H523+J523+L523+P523+R523+T523+V523+X523+N523</f>
        <v>0</v>
      </c>
      <c r="AA523" s="7">
        <f>E523+G523+I523+K523+M523+Q523+S523+U523+W523+Y523+O523</f>
        <v>0</v>
      </c>
      <c r="AB523" s="10"/>
      <c r="AC523" s="9"/>
      <c r="AD523" s="10">
        <v>4300</v>
      </c>
      <c r="AE523" s="9">
        <v>4300</v>
      </c>
      <c r="AF523" s="10"/>
      <c r="AG523" s="9"/>
      <c r="AH523" s="10"/>
      <c r="AI523" s="9"/>
      <c r="AJ523" s="10"/>
      <c r="AK523" s="9"/>
      <c r="AL523" s="10"/>
      <c r="AM523" s="9"/>
      <c r="AN523" s="10"/>
      <c r="AO523" s="9"/>
      <c r="AP523" s="8">
        <f>Z523+AB523+AD523+AF523+AH523+AJ523+AL523+AN523</f>
        <v>4300</v>
      </c>
      <c r="AQ523" s="7">
        <f>AA523+AC523+AE523+AG523+AI523+AK523+AM523+AO523</f>
        <v>4300</v>
      </c>
      <c r="AR523" s="4" t="s">
        <v>3</v>
      </c>
    </row>
    <row r="524" spans="1:44" x14ac:dyDescent="0.3">
      <c r="A524" s="12" t="s">
        <v>5</v>
      </c>
      <c r="B524" s="12" t="s">
        <v>63</v>
      </c>
      <c r="C524" s="13" t="s">
        <v>18</v>
      </c>
      <c r="D524" s="10"/>
      <c r="E524" s="9"/>
      <c r="F524" s="10"/>
      <c r="G524" s="9"/>
      <c r="H524" s="10"/>
      <c r="I524" s="9"/>
      <c r="J524" s="10"/>
      <c r="K524" s="9"/>
      <c r="L524" s="10"/>
      <c r="M524" s="9"/>
      <c r="N524" s="10"/>
      <c r="O524" s="9"/>
      <c r="P524" s="10"/>
      <c r="Q524" s="9"/>
      <c r="R524" s="10"/>
      <c r="S524" s="9"/>
      <c r="T524" s="10"/>
      <c r="U524" s="9"/>
      <c r="V524" s="10"/>
      <c r="W524" s="9"/>
      <c r="X524" s="10"/>
      <c r="Y524" s="9"/>
      <c r="Z524" s="8">
        <f>D524+F524+H524+J524+L524+P524+R524+T524+V524+X524+N524</f>
        <v>0</v>
      </c>
      <c r="AA524" s="7">
        <f>E524+G524+I524+K524+M524+Q524+S524+U524+W524+Y524+O524</f>
        <v>0</v>
      </c>
      <c r="AB524" s="10"/>
      <c r="AC524" s="9"/>
      <c r="AD524" s="10"/>
      <c r="AE524" s="9"/>
      <c r="AF524" s="10"/>
      <c r="AG524" s="9"/>
      <c r="AH524" s="10"/>
      <c r="AI524" s="9"/>
      <c r="AJ524" s="10"/>
      <c r="AK524" s="9"/>
      <c r="AL524" s="10">
        <v>26000</v>
      </c>
      <c r="AM524" s="9">
        <v>26000</v>
      </c>
      <c r="AN524" s="10"/>
      <c r="AO524" s="9"/>
      <c r="AP524" s="8">
        <f>Z524+AB524+AD524+AF524+AH524+AJ524+AL524+AN524</f>
        <v>26000</v>
      </c>
      <c r="AQ524" s="7">
        <f>AA524+AC524+AE524+AG524+AI524+AK524+AM524+AO524</f>
        <v>26000</v>
      </c>
      <c r="AR524" s="4" t="s">
        <v>3</v>
      </c>
    </row>
    <row r="525" spans="1:44" ht="27" x14ac:dyDescent="0.3">
      <c r="A525" s="12" t="s">
        <v>5</v>
      </c>
      <c r="B525" s="12" t="s">
        <v>62</v>
      </c>
      <c r="C525" s="11" t="s">
        <v>61</v>
      </c>
      <c r="D525" s="10"/>
      <c r="E525" s="9"/>
      <c r="F525" s="10"/>
      <c r="G525" s="9"/>
      <c r="H525" s="10"/>
      <c r="I525" s="9"/>
      <c r="J525" s="10"/>
      <c r="K525" s="9"/>
      <c r="L525" s="10"/>
      <c r="M525" s="9"/>
      <c r="N525" s="10"/>
      <c r="O525" s="9"/>
      <c r="P525" s="10"/>
      <c r="Q525" s="9"/>
      <c r="R525" s="10"/>
      <c r="S525" s="9"/>
      <c r="T525" s="10"/>
      <c r="U525" s="9"/>
      <c r="V525" s="10"/>
      <c r="W525" s="9"/>
      <c r="X525" s="10"/>
      <c r="Y525" s="9"/>
      <c r="Z525" s="8">
        <f>D525+F525+H525+J525+L525+P525+R525+T525+V525+X525+N525</f>
        <v>0</v>
      </c>
      <c r="AA525" s="7">
        <f>E525+G525+I525+K525+M525+Q525+S525+U525+W525+Y525+O525</f>
        <v>0</v>
      </c>
      <c r="AB525" s="10"/>
      <c r="AC525" s="9"/>
      <c r="AD525" s="10"/>
      <c r="AE525" s="9"/>
      <c r="AF525" s="10"/>
      <c r="AG525" s="9"/>
      <c r="AH525" s="10"/>
      <c r="AI525" s="9"/>
      <c r="AJ525" s="10"/>
      <c r="AK525" s="9"/>
      <c r="AL525" s="10"/>
      <c r="AM525" s="9"/>
      <c r="AN525" s="10">
        <v>400000</v>
      </c>
      <c r="AO525" s="9">
        <v>550000</v>
      </c>
      <c r="AP525" s="8">
        <f>Z525+AB525+AD525+AF525+AH525+AJ525+AL525+AN525</f>
        <v>400000</v>
      </c>
      <c r="AQ525" s="7">
        <f>AA525+AC525+AE525+AG525+AI525+AK525+AM525+AO525</f>
        <v>550000</v>
      </c>
      <c r="AR525" s="4" t="s">
        <v>3</v>
      </c>
    </row>
    <row r="526" spans="1:44" ht="40.200000000000003" x14ac:dyDescent="0.3">
      <c r="A526" s="12" t="s">
        <v>5</v>
      </c>
      <c r="B526" s="12" t="s">
        <v>60</v>
      </c>
      <c r="C526" s="11" t="s">
        <v>51</v>
      </c>
      <c r="D526" s="10"/>
      <c r="E526" s="9"/>
      <c r="F526" s="10"/>
      <c r="G526" s="9"/>
      <c r="H526" s="10"/>
      <c r="I526" s="9"/>
      <c r="J526" s="10"/>
      <c r="K526" s="9"/>
      <c r="L526" s="10"/>
      <c r="M526" s="9"/>
      <c r="N526" s="10"/>
      <c r="O526" s="9"/>
      <c r="P526" s="10"/>
      <c r="Q526" s="9"/>
      <c r="R526" s="10"/>
      <c r="S526" s="9"/>
      <c r="T526" s="10"/>
      <c r="U526" s="9"/>
      <c r="V526" s="10"/>
      <c r="W526" s="9"/>
      <c r="X526" s="10"/>
      <c r="Y526" s="9"/>
      <c r="Z526" s="8">
        <f>D526+F526+H526+J526+L526+P526+R526+T526+V526+X526+N526</f>
        <v>0</v>
      </c>
      <c r="AA526" s="7">
        <f>E526+G526+I526+K526+M526+Q526+S526+U526+W526+Y526+O526</f>
        <v>0</v>
      </c>
      <c r="AB526" s="10"/>
      <c r="AC526" s="9"/>
      <c r="AD526" s="10"/>
      <c r="AE526" s="9"/>
      <c r="AF526" s="10"/>
      <c r="AG526" s="9"/>
      <c r="AH526" s="10"/>
      <c r="AI526" s="9"/>
      <c r="AJ526" s="10"/>
      <c r="AK526" s="9"/>
      <c r="AL526" s="10"/>
      <c r="AM526" s="9"/>
      <c r="AN526" s="10">
        <v>45000</v>
      </c>
      <c r="AO526" s="9">
        <v>45000</v>
      </c>
      <c r="AP526" s="8">
        <f>Z526+AB526+AD526+AF526+AH526+AJ526+AL526+AN526</f>
        <v>45000</v>
      </c>
      <c r="AQ526" s="7">
        <f>AA526+AC526+AE526+AG526+AI526+AK526+AM526+AO526</f>
        <v>45000</v>
      </c>
      <c r="AR526" s="4" t="s">
        <v>48</v>
      </c>
    </row>
    <row r="527" spans="1:44" ht="28.8" x14ac:dyDescent="0.3">
      <c r="A527" s="12" t="s">
        <v>5</v>
      </c>
      <c r="B527" s="12" t="s">
        <v>59</v>
      </c>
      <c r="C527" s="11" t="s">
        <v>51</v>
      </c>
      <c r="D527" s="10">
        <v>334343</v>
      </c>
      <c r="E527" s="9">
        <v>333886</v>
      </c>
      <c r="F527" s="10">
        <v>1500</v>
      </c>
      <c r="G527" s="9">
        <v>1500</v>
      </c>
      <c r="H527" s="10">
        <v>11500</v>
      </c>
      <c r="I527" s="9">
        <v>11500</v>
      </c>
      <c r="J527" s="10">
        <v>700</v>
      </c>
      <c r="K527" s="9">
        <v>700</v>
      </c>
      <c r="L527" s="10">
        <v>3800</v>
      </c>
      <c r="M527" s="9">
        <v>3800</v>
      </c>
      <c r="N527" s="10">
        <v>2710</v>
      </c>
      <c r="O527" s="9">
        <v>2500</v>
      </c>
      <c r="P527" s="10"/>
      <c r="Q527" s="9"/>
      <c r="R527" s="10"/>
      <c r="S527" s="9"/>
      <c r="T527" s="10"/>
      <c r="U527" s="9"/>
      <c r="V527" s="10"/>
      <c r="W527" s="9"/>
      <c r="X527" s="10"/>
      <c r="Y527" s="9"/>
      <c r="Z527" s="8">
        <f>D527+F527+H527+J527+L527+P527+R527+T527+V527+X527+N527</f>
        <v>354553</v>
      </c>
      <c r="AA527" s="7">
        <f>E527+G527+I527+K527+M527+Q527+S527+U527+W527+Y527+O527</f>
        <v>353886</v>
      </c>
      <c r="AB527" s="10">
        <v>300</v>
      </c>
      <c r="AC527" s="9">
        <v>200</v>
      </c>
      <c r="AD527" s="10">
        <v>31610</v>
      </c>
      <c r="AE527" s="9">
        <v>30000</v>
      </c>
      <c r="AF527" s="10">
        <v>5000</v>
      </c>
      <c r="AG527" s="9">
        <v>4500</v>
      </c>
      <c r="AH527" s="10"/>
      <c r="AI527" s="9"/>
      <c r="AJ527" s="10"/>
      <c r="AK527" s="9"/>
      <c r="AL527" s="10"/>
      <c r="AM527" s="9"/>
      <c r="AN527" s="10"/>
      <c r="AO527" s="9"/>
      <c r="AP527" s="8">
        <f>Z527+AB527+AD527+AF527+AH527+AJ527+AL527+AN527</f>
        <v>391463</v>
      </c>
      <c r="AQ527" s="7">
        <f>AA527+AC527+AE527+AG527+AI527+AK527+AM527+AO527</f>
        <v>388586</v>
      </c>
      <c r="AR527" s="4" t="s">
        <v>48</v>
      </c>
    </row>
    <row r="528" spans="1:44" ht="28.8" x14ac:dyDescent="0.3">
      <c r="A528" s="12" t="s">
        <v>5</v>
      </c>
      <c r="B528" s="12" t="s">
        <v>58</v>
      </c>
      <c r="C528" s="11" t="s">
        <v>51</v>
      </c>
      <c r="D528" s="10"/>
      <c r="E528" s="9"/>
      <c r="F528" s="10"/>
      <c r="G528" s="9"/>
      <c r="H528" s="10"/>
      <c r="I528" s="9"/>
      <c r="J528" s="10"/>
      <c r="K528" s="9"/>
      <c r="L528" s="10"/>
      <c r="M528" s="9"/>
      <c r="N528" s="10"/>
      <c r="O528" s="9"/>
      <c r="P528" s="10"/>
      <c r="Q528" s="9"/>
      <c r="R528" s="10"/>
      <c r="S528" s="9"/>
      <c r="T528" s="10"/>
      <c r="U528" s="9"/>
      <c r="V528" s="10"/>
      <c r="W528" s="9"/>
      <c r="X528" s="10"/>
      <c r="Y528" s="9"/>
      <c r="Z528" s="8">
        <f>D528+F528+H528+J528+L528+P528+R528+T528+V528+X528+N528</f>
        <v>0</v>
      </c>
      <c r="AA528" s="7">
        <f>E528+G528+I528+K528+M528+Q528+S528+U528+W528+Y528+O528</f>
        <v>0</v>
      </c>
      <c r="AB528" s="10"/>
      <c r="AC528" s="9"/>
      <c r="AD528" s="10">
        <v>156000</v>
      </c>
      <c r="AE528" s="9">
        <v>156000</v>
      </c>
      <c r="AF528" s="10"/>
      <c r="AG528" s="9"/>
      <c r="AH528" s="10"/>
      <c r="AI528" s="9"/>
      <c r="AJ528" s="10"/>
      <c r="AK528" s="9"/>
      <c r="AL528" s="10"/>
      <c r="AM528" s="9"/>
      <c r="AN528" s="10"/>
      <c r="AO528" s="9"/>
      <c r="AP528" s="8">
        <f>Z528+AB528+AD528+AF528+AH528+AJ528+AL528+AN528</f>
        <v>156000</v>
      </c>
      <c r="AQ528" s="7">
        <f>AA528+AC528+AE528+AG528+AI528+AK528+AM528+AO528</f>
        <v>156000</v>
      </c>
      <c r="AR528" s="4" t="s">
        <v>48</v>
      </c>
    </row>
    <row r="529" spans="1:44" ht="28.8" x14ac:dyDescent="0.3">
      <c r="A529" s="12" t="s">
        <v>5</v>
      </c>
      <c r="B529" s="12" t="s">
        <v>57</v>
      </c>
      <c r="C529" s="11" t="s">
        <v>49</v>
      </c>
      <c r="D529" s="10"/>
      <c r="E529" s="9"/>
      <c r="F529" s="10"/>
      <c r="G529" s="9"/>
      <c r="H529" s="10">
        <v>5400</v>
      </c>
      <c r="I529" s="9">
        <v>5400</v>
      </c>
      <c r="J529" s="10">
        <v>1600</v>
      </c>
      <c r="K529" s="9">
        <v>2700</v>
      </c>
      <c r="L529" s="10">
        <v>3200</v>
      </c>
      <c r="M529" s="9">
        <v>2800</v>
      </c>
      <c r="N529" s="10"/>
      <c r="O529" s="9"/>
      <c r="P529" s="10"/>
      <c r="Q529" s="9"/>
      <c r="R529" s="10"/>
      <c r="S529" s="9"/>
      <c r="T529" s="10"/>
      <c r="U529" s="9"/>
      <c r="V529" s="10"/>
      <c r="W529" s="9"/>
      <c r="X529" s="10"/>
      <c r="Y529" s="9"/>
      <c r="Z529" s="8">
        <f>D529+F529+H529+J529+L529+P529+R529+T529+V529+X529+N529</f>
        <v>10200</v>
      </c>
      <c r="AA529" s="7">
        <f>E529+G529+I529+K529+M529+Q529+S529+U529+W529+Y529+O529</f>
        <v>10900</v>
      </c>
      <c r="AB529" s="10"/>
      <c r="AC529" s="9"/>
      <c r="AD529" s="10">
        <v>4200</v>
      </c>
      <c r="AE529" s="9">
        <v>3000</v>
      </c>
      <c r="AF529" s="10">
        <v>2000</v>
      </c>
      <c r="AG529" s="9">
        <v>1500</v>
      </c>
      <c r="AH529" s="10"/>
      <c r="AI529" s="9"/>
      <c r="AJ529" s="10"/>
      <c r="AK529" s="9"/>
      <c r="AL529" s="10"/>
      <c r="AM529" s="9"/>
      <c r="AN529" s="10"/>
      <c r="AO529" s="9"/>
      <c r="AP529" s="8">
        <f>Z529+AB529+AD529+AF529+AH529+AJ529+AL529+AN529</f>
        <v>16400</v>
      </c>
      <c r="AQ529" s="7">
        <f>AA529+AC529+AE529+AG529+AI529+AK529+AM529+AO529</f>
        <v>15400</v>
      </c>
      <c r="AR529" s="4" t="s">
        <v>48</v>
      </c>
    </row>
    <row r="530" spans="1:44" ht="28.8" x14ac:dyDescent="0.3">
      <c r="A530" s="12" t="s">
        <v>5</v>
      </c>
      <c r="B530" s="12" t="s">
        <v>56</v>
      </c>
      <c r="C530" s="11" t="s">
        <v>51</v>
      </c>
      <c r="D530" s="10"/>
      <c r="E530" s="9"/>
      <c r="F530" s="10"/>
      <c r="G530" s="9"/>
      <c r="H530" s="10"/>
      <c r="I530" s="9"/>
      <c r="J530" s="10"/>
      <c r="K530" s="9"/>
      <c r="L530" s="10"/>
      <c r="M530" s="9"/>
      <c r="N530" s="10"/>
      <c r="O530" s="9"/>
      <c r="P530" s="10"/>
      <c r="Q530" s="9"/>
      <c r="R530" s="10"/>
      <c r="S530" s="9"/>
      <c r="T530" s="10"/>
      <c r="U530" s="9"/>
      <c r="V530" s="10"/>
      <c r="W530" s="9"/>
      <c r="X530" s="10"/>
      <c r="Y530" s="9"/>
      <c r="Z530" s="8">
        <f>D530+F530+H530+J530+L530+P530+R530+T530+V530+X530+N530</f>
        <v>0</v>
      </c>
      <c r="AA530" s="7">
        <f>E530+G530+I530+K530+M530+Q530+S530+U530+W530+Y530+O530</f>
        <v>0</v>
      </c>
      <c r="AB530" s="10"/>
      <c r="AC530" s="9"/>
      <c r="AD530" s="10"/>
      <c r="AE530" s="9"/>
      <c r="AF530" s="10"/>
      <c r="AG530" s="9"/>
      <c r="AH530" s="10"/>
      <c r="AI530" s="9"/>
      <c r="AJ530" s="10"/>
      <c r="AK530" s="9"/>
      <c r="AL530" s="10">
        <v>216000</v>
      </c>
      <c r="AM530" s="9">
        <v>234000</v>
      </c>
      <c r="AN530" s="10"/>
      <c r="AO530" s="9"/>
      <c r="AP530" s="8">
        <f>Z530+AB530+AD530+AF530+AH530+AJ530+AL530+AN530</f>
        <v>216000</v>
      </c>
      <c r="AQ530" s="7">
        <f>AA530+AC530+AE530+AG530+AI530+AK530+AM530+AO530</f>
        <v>234000</v>
      </c>
      <c r="AR530" s="4" t="s">
        <v>48</v>
      </c>
    </row>
    <row r="531" spans="1:44" ht="28.8" x14ac:dyDescent="0.3">
      <c r="A531" s="12" t="s">
        <v>5</v>
      </c>
      <c r="B531" s="12" t="s">
        <v>55</v>
      </c>
      <c r="C531" s="11" t="s">
        <v>51</v>
      </c>
      <c r="D531" s="10"/>
      <c r="E531" s="9"/>
      <c r="F531" s="10"/>
      <c r="G531" s="9"/>
      <c r="H531" s="10"/>
      <c r="I531" s="9"/>
      <c r="J531" s="10"/>
      <c r="K531" s="9"/>
      <c r="L531" s="10"/>
      <c r="M531" s="9"/>
      <c r="N531" s="10"/>
      <c r="O531" s="9"/>
      <c r="P531" s="10"/>
      <c r="Q531" s="9"/>
      <c r="R531" s="10"/>
      <c r="S531" s="9"/>
      <c r="T531" s="10"/>
      <c r="U531" s="9"/>
      <c r="V531" s="10"/>
      <c r="W531" s="9"/>
      <c r="X531" s="10"/>
      <c r="Y531" s="9"/>
      <c r="Z531" s="8">
        <f>D531+F531+H531+J531+L531+P531+R531+T531+V531+X531+N531</f>
        <v>0</v>
      </c>
      <c r="AA531" s="7">
        <f>E531+G531+I531+K531+M531+Q531+S531+U531+W531+Y531+O531</f>
        <v>0</v>
      </c>
      <c r="AB531" s="10"/>
      <c r="AC531" s="9"/>
      <c r="AD531" s="10"/>
      <c r="AE531" s="9"/>
      <c r="AF531" s="10"/>
      <c r="AG531" s="9"/>
      <c r="AH531" s="10"/>
      <c r="AI531" s="9"/>
      <c r="AJ531" s="10"/>
      <c r="AK531" s="9"/>
      <c r="AL531" s="10">
        <v>50000</v>
      </c>
      <c r="AM531" s="9">
        <v>50000</v>
      </c>
      <c r="AN531" s="10"/>
      <c r="AO531" s="9"/>
      <c r="AP531" s="8">
        <f>Z531+AB531+AD531+AF531+AH531+AJ531+AL531+AN531</f>
        <v>50000</v>
      </c>
      <c r="AQ531" s="7">
        <f>AA531+AC531+AE531+AG531+AI531+AK531+AM531+AO531</f>
        <v>50000</v>
      </c>
      <c r="AR531" s="4" t="s">
        <v>48</v>
      </c>
    </row>
    <row r="532" spans="1:44" ht="28.8" x14ac:dyDescent="0.3">
      <c r="A532" s="12" t="s">
        <v>5</v>
      </c>
      <c r="B532" s="12" t="s">
        <v>54</v>
      </c>
      <c r="C532" s="11" t="s">
        <v>51</v>
      </c>
      <c r="D532" s="10"/>
      <c r="E532" s="9"/>
      <c r="F532" s="10"/>
      <c r="G532" s="9"/>
      <c r="H532" s="10"/>
      <c r="I532" s="9"/>
      <c r="J532" s="10"/>
      <c r="K532" s="9"/>
      <c r="L532" s="10"/>
      <c r="M532" s="9"/>
      <c r="N532" s="10"/>
      <c r="O532" s="9"/>
      <c r="P532" s="10"/>
      <c r="Q532" s="9"/>
      <c r="R532" s="10"/>
      <c r="S532" s="9"/>
      <c r="T532" s="10"/>
      <c r="U532" s="9"/>
      <c r="V532" s="10"/>
      <c r="W532" s="9"/>
      <c r="X532" s="10"/>
      <c r="Y532" s="9"/>
      <c r="Z532" s="8">
        <f>D532+F532+H532+J532+L532+P532+R532+T532+V532+X532+N532</f>
        <v>0</v>
      </c>
      <c r="AA532" s="7">
        <f>E532+G532+I532+K532+M532+Q532+S532+U532+W532+Y532+O532</f>
        <v>0</v>
      </c>
      <c r="AB532" s="10"/>
      <c r="AC532" s="9"/>
      <c r="AD532" s="10"/>
      <c r="AE532" s="9"/>
      <c r="AF532" s="10"/>
      <c r="AG532" s="9"/>
      <c r="AH532" s="10"/>
      <c r="AI532" s="9"/>
      <c r="AJ532" s="10"/>
      <c r="AK532" s="9"/>
      <c r="AL532" s="10">
        <v>45600</v>
      </c>
      <c r="AM532" s="9">
        <v>102430</v>
      </c>
      <c r="AN532" s="10"/>
      <c r="AO532" s="9"/>
      <c r="AP532" s="8">
        <f>Z532+AB532+AD532+AF532+AH532+AJ532+AL532+AN532</f>
        <v>45600</v>
      </c>
      <c r="AQ532" s="7">
        <f>AA532+AC532+AE532+AG532+AI532+AK532+AM532+AO532</f>
        <v>102430</v>
      </c>
      <c r="AR532" s="4" t="s">
        <v>48</v>
      </c>
    </row>
    <row r="533" spans="1:44" ht="28.8" x14ac:dyDescent="0.3">
      <c r="A533" s="12" t="s">
        <v>5</v>
      </c>
      <c r="B533" s="12" t="s">
        <v>53</v>
      </c>
      <c r="C533" s="11" t="s">
        <v>51</v>
      </c>
      <c r="D533" s="10"/>
      <c r="E533" s="9"/>
      <c r="F533" s="10"/>
      <c r="G533" s="9"/>
      <c r="H533" s="10"/>
      <c r="I533" s="9"/>
      <c r="J533" s="10"/>
      <c r="K533" s="9"/>
      <c r="L533" s="10"/>
      <c r="M533" s="9"/>
      <c r="N533" s="10"/>
      <c r="O533" s="9"/>
      <c r="P533" s="10"/>
      <c r="Q533" s="9"/>
      <c r="R533" s="10"/>
      <c r="S533" s="9"/>
      <c r="T533" s="10"/>
      <c r="U533" s="9"/>
      <c r="V533" s="10"/>
      <c r="W533" s="9"/>
      <c r="X533" s="10"/>
      <c r="Y533" s="9"/>
      <c r="Z533" s="8">
        <f>D533+F533+H533+J533+L533+P533+R533+T533+V533+X533+N533</f>
        <v>0</v>
      </c>
      <c r="AA533" s="7">
        <f>E533+G533+I533+K533+M533+Q533+S533+U533+W533+Y533+O533</f>
        <v>0</v>
      </c>
      <c r="AB533" s="10"/>
      <c r="AC533" s="9"/>
      <c r="AD533" s="10"/>
      <c r="AE533" s="9"/>
      <c r="AF533" s="10"/>
      <c r="AG533" s="9"/>
      <c r="AH533" s="10"/>
      <c r="AI533" s="9"/>
      <c r="AJ533" s="10"/>
      <c r="AK533" s="9"/>
      <c r="AL533" s="10">
        <v>50000</v>
      </c>
      <c r="AM533" s="9">
        <v>34627</v>
      </c>
      <c r="AN533" s="10"/>
      <c r="AO533" s="9"/>
      <c r="AP533" s="8">
        <f>Z533+AB533+AD533+AF533+AH533+AJ533+AL533+AN533</f>
        <v>50000</v>
      </c>
      <c r="AQ533" s="7">
        <f>AA533+AC533+AE533+AG533+AI533+AK533+AM533+AO533</f>
        <v>34627</v>
      </c>
      <c r="AR533" s="4" t="s">
        <v>48</v>
      </c>
    </row>
    <row r="534" spans="1:44" ht="28.8" x14ac:dyDescent="0.3">
      <c r="A534" s="12" t="s">
        <v>5</v>
      </c>
      <c r="B534" s="12" t="s">
        <v>52</v>
      </c>
      <c r="C534" s="11" t="s">
        <v>51</v>
      </c>
      <c r="D534" s="10"/>
      <c r="E534" s="9"/>
      <c r="F534" s="10"/>
      <c r="G534" s="9"/>
      <c r="H534" s="10"/>
      <c r="I534" s="9"/>
      <c r="J534" s="10"/>
      <c r="K534" s="9"/>
      <c r="L534" s="10"/>
      <c r="M534" s="9"/>
      <c r="N534" s="10"/>
      <c r="O534" s="9"/>
      <c r="P534" s="10"/>
      <c r="Q534" s="9"/>
      <c r="R534" s="10"/>
      <c r="S534" s="9"/>
      <c r="T534" s="10"/>
      <c r="U534" s="9"/>
      <c r="V534" s="10"/>
      <c r="W534" s="9"/>
      <c r="X534" s="10"/>
      <c r="Y534" s="9"/>
      <c r="Z534" s="8">
        <f>D534+F534+H534+J534+L534+P534+R534+T534+V534+X534+N534</f>
        <v>0</v>
      </c>
      <c r="AA534" s="7">
        <f>E534+G534+I534+K534+M534+Q534+S534+U534+W534+Y534+O534</f>
        <v>0</v>
      </c>
      <c r="AB534" s="10"/>
      <c r="AC534" s="9"/>
      <c r="AD534" s="10">
        <v>5000</v>
      </c>
      <c r="AE534" s="9">
        <v>5000</v>
      </c>
      <c r="AF534" s="10"/>
      <c r="AG534" s="9"/>
      <c r="AH534" s="10"/>
      <c r="AI534" s="9"/>
      <c r="AJ534" s="10"/>
      <c r="AK534" s="9"/>
      <c r="AL534" s="10"/>
      <c r="AM534" s="9"/>
      <c r="AN534" s="10"/>
      <c r="AO534" s="9"/>
      <c r="AP534" s="8">
        <f>Z534+AB534+AD534+AF534+AH534+AJ534+AL534+AN534</f>
        <v>5000</v>
      </c>
      <c r="AQ534" s="7">
        <f>AA534+AC534+AE534+AG534+AI534+AK534+AM534+AO534</f>
        <v>5000</v>
      </c>
      <c r="AR534" s="4" t="s">
        <v>48</v>
      </c>
    </row>
    <row r="535" spans="1:44" ht="28.8" x14ac:dyDescent="0.3">
      <c r="A535" s="12" t="s">
        <v>5</v>
      </c>
      <c r="B535" s="12" t="s">
        <v>50</v>
      </c>
      <c r="C535" s="11" t="s">
        <v>49</v>
      </c>
      <c r="D535" s="10"/>
      <c r="E535" s="9"/>
      <c r="F535" s="10"/>
      <c r="G535" s="9"/>
      <c r="H535" s="10"/>
      <c r="I535" s="9"/>
      <c r="J535" s="10"/>
      <c r="K535" s="9"/>
      <c r="L535" s="10"/>
      <c r="M535" s="9"/>
      <c r="N535" s="10"/>
      <c r="O535" s="9"/>
      <c r="P535" s="10"/>
      <c r="Q535" s="9"/>
      <c r="R535" s="10"/>
      <c r="S535" s="9"/>
      <c r="T535" s="10"/>
      <c r="U535" s="9"/>
      <c r="V535" s="10"/>
      <c r="W535" s="9"/>
      <c r="X535" s="10"/>
      <c r="Y535" s="9"/>
      <c r="Z535" s="8">
        <f>D535+F535+H535+J535+L535+P535+R535+T535+V535+X535+N535</f>
        <v>0</v>
      </c>
      <c r="AA535" s="7">
        <f>E535+G535+I535+K535+M535+Q535+S535+U535+W535+Y535+O535</f>
        <v>0</v>
      </c>
      <c r="AB535" s="10"/>
      <c r="AC535" s="9"/>
      <c r="AD535" s="10"/>
      <c r="AE535" s="9"/>
      <c r="AF535" s="10"/>
      <c r="AG535" s="9"/>
      <c r="AH535" s="10"/>
      <c r="AI535" s="9"/>
      <c r="AJ535" s="10"/>
      <c r="AK535" s="9"/>
      <c r="AL535" s="10">
        <v>472269</v>
      </c>
      <c r="AM535" s="9">
        <f>739946-AM415-AM364-AM383-AM332-AM303-AM284-AM257-AM222-AM189-AM163-AM124-AM93-AM67-AM33+50000</f>
        <v>624131</v>
      </c>
      <c r="AN535" s="10"/>
      <c r="AO535" s="9"/>
      <c r="AP535" s="8">
        <f>Z535+AB535+AD535+AF535+AH535+AJ535+AL535+AN535</f>
        <v>472269</v>
      </c>
      <c r="AQ535" s="7">
        <f>AA535+AC535+AE535+AG535+AI535+AK535+AM535+AO535</f>
        <v>624131</v>
      </c>
      <c r="AR535" s="4" t="s">
        <v>48</v>
      </c>
    </row>
    <row r="536" spans="1:44" ht="27" x14ac:dyDescent="0.3">
      <c r="A536" s="12" t="s">
        <v>5</v>
      </c>
      <c r="B536" s="12" t="s">
        <v>47</v>
      </c>
      <c r="C536" s="11" t="s">
        <v>46</v>
      </c>
      <c r="D536" s="10">
        <v>48604</v>
      </c>
      <c r="E536" s="9">
        <v>56772</v>
      </c>
      <c r="F536" s="10"/>
      <c r="G536" s="9"/>
      <c r="H536" s="10"/>
      <c r="I536" s="9"/>
      <c r="J536" s="10"/>
      <c r="K536" s="9"/>
      <c r="L536" s="10"/>
      <c r="M536" s="9"/>
      <c r="N536" s="10"/>
      <c r="O536" s="9"/>
      <c r="P536" s="10"/>
      <c r="Q536" s="9"/>
      <c r="R536" s="10"/>
      <c r="S536" s="9"/>
      <c r="T536" s="10"/>
      <c r="U536" s="9"/>
      <c r="V536" s="10"/>
      <c r="W536" s="9"/>
      <c r="X536" s="10"/>
      <c r="Y536" s="9"/>
      <c r="Z536" s="8">
        <f>D536+F536+H536+J536+L536+P536+R536+T536+V536+X536+N536</f>
        <v>48604</v>
      </c>
      <c r="AA536" s="7">
        <f>E536+G536+I536+K536+M536+Q536+S536+U536+W536+Y536+O536</f>
        <v>56772</v>
      </c>
      <c r="AB536" s="10"/>
      <c r="AC536" s="9"/>
      <c r="AD536" s="10">
        <v>1100</v>
      </c>
      <c r="AE536" s="9">
        <v>1000</v>
      </c>
      <c r="AF536" s="10">
        <v>7000</v>
      </c>
      <c r="AG536" s="9">
        <v>6000</v>
      </c>
      <c r="AH536" s="10"/>
      <c r="AI536" s="9"/>
      <c r="AJ536" s="10"/>
      <c r="AK536" s="9"/>
      <c r="AL536" s="10"/>
      <c r="AM536" s="9"/>
      <c r="AN536" s="10"/>
      <c r="AO536" s="9"/>
      <c r="AP536" s="8">
        <f>Z536+AB536+AD536+AF536+AH536+AJ536+AL536+AN536</f>
        <v>56704</v>
      </c>
      <c r="AQ536" s="7">
        <f>AA536+AC536+AE536+AG536+AI536+AK536+AM536+AO536</f>
        <v>63772</v>
      </c>
      <c r="AR536" s="4" t="s">
        <v>45</v>
      </c>
    </row>
    <row r="537" spans="1:44" x14ac:dyDescent="0.3">
      <c r="A537" s="12" t="s">
        <v>5</v>
      </c>
      <c r="B537" s="12" t="s">
        <v>44</v>
      </c>
      <c r="C537" s="11" t="s">
        <v>43</v>
      </c>
      <c r="D537" s="10">
        <v>80559</v>
      </c>
      <c r="E537" s="9">
        <v>80383</v>
      </c>
      <c r="F537" s="10">
        <v>1059</v>
      </c>
      <c r="G537" s="9">
        <v>1059</v>
      </c>
      <c r="H537" s="10">
        <v>7900</v>
      </c>
      <c r="I537" s="9">
        <v>8700</v>
      </c>
      <c r="J537" s="10">
        <v>8300</v>
      </c>
      <c r="K537" s="9">
        <v>8300</v>
      </c>
      <c r="L537" s="10">
        <v>23500</v>
      </c>
      <c r="M537" s="9">
        <v>23500</v>
      </c>
      <c r="N537" s="10">
        <v>1400</v>
      </c>
      <c r="O537" s="9">
        <v>1400</v>
      </c>
      <c r="P537" s="10"/>
      <c r="Q537" s="9"/>
      <c r="R537" s="10">
        <v>14000</v>
      </c>
      <c r="S537" s="9">
        <v>14000</v>
      </c>
      <c r="T537" s="10"/>
      <c r="U537" s="9"/>
      <c r="V537" s="10"/>
      <c r="W537" s="9"/>
      <c r="X537" s="10"/>
      <c r="Y537" s="9"/>
      <c r="Z537" s="8">
        <f>D537+F537+H537+J537+L537+P537+R537+T537+V537+X537+N537</f>
        <v>136718</v>
      </c>
      <c r="AA537" s="7">
        <f>E537+G537+I537+K537+M537+Q537+S537+U537+W537+Y537+O537</f>
        <v>137342</v>
      </c>
      <c r="AB537" s="10">
        <v>2500</v>
      </c>
      <c r="AC537" s="9">
        <v>1876</v>
      </c>
      <c r="AD537" s="10">
        <v>42030</v>
      </c>
      <c r="AE537" s="9">
        <v>42030</v>
      </c>
      <c r="AF537" s="10">
        <v>14300</v>
      </c>
      <c r="AG537" s="9">
        <v>14300</v>
      </c>
      <c r="AH537" s="10"/>
      <c r="AI537" s="9"/>
      <c r="AJ537" s="10"/>
      <c r="AK537" s="9"/>
      <c r="AL537" s="10"/>
      <c r="AM537" s="9"/>
      <c r="AN537" s="10"/>
      <c r="AO537" s="9"/>
      <c r="AP537" s="8">
        <f>Z537+AB537+AD537+AF537+AH537+AJ537+AL537+AN537</f>
        <v>195548</v>
      </c>
      <c r="AQ537" s="7">
        <f>AA537+AC537+AE537+AG537+AI537+AK537+AM537+AO537</f>
        <v>195548</v>
      </c>
      <c r="AR537" s="4" t="s">
        <v>42</v>
      </c>
    </row>
    <row r="538" spans="1:44" x14ac:dyDescent="0.3">
      <c r="A538" s="12" t="s">
        <v>5</v>
      </c>
      <c r="B538" s="12" t="s">
        <v>41</v>
      </c>
      <c r="C538" s="11" t="s">
        <v>40</v>
      </c>
      <c r="D538" s="10"/>
      <c r="E538" s="9"/>
      <c r="F538" s="10"/>
      <c r="G538" s="9"/>
      <c r="H538" s="10"/>
      <c r="I538" s="9"/>
      <c r="J538" s="10"/>
      <c r="K538" s="9"/>
      <c r="L538" s="10"/>
      <c r="M538" s="9"/>
      <c r="N538" s="10"/>
      <c r="O538" s="9"/>
      <c r="P538" s="10"/>
      <c r="Q538" s="9"/>
      <c r="R538" s="10"/>
      <c r="S538" s="9"/>
      <c r="T538" s="10"/>
      <c r="U538" s="9"/>
      <c r="V538" s="10"/>
      <c r="W538" s="9"/>
      <c r="X538" s="10"/>
      <c r="Y538" s="9"/>
      <c r="Z538" s="8">
        <f>D538+F538+H538+J538+L538+P538+R538+T538+V538+X538+N538</f>
        <v>0</v>
      </c>
      <c r="AA538" s="7">
        <f>E538+G538+I538+K538+M538+Q538+S538+U538+W538+Y538+O538</f>
        <v>0</v>
      </c>
      <c r="AB538" s="10"/>
      <c r="AC538" s="9"/>
      <c r="AD538" s="10">
        <v>287639</v>
      </c>
      <c r="AE538" s="9">
        <v>100000</v>
      </c>
      <c r="AF538" s="10"/>
      <c r="AG538" s="9"/>
      <c r="AH538" s="10"/>
      <c r="AI538" s="9"/>
      <c r="AJ538" s="10"/>
      <c r="AK538" s="9"/>
      <c r="AL538" s="10"/>
      <c r="AM538" s="9"/>
      <c r="AN538" s="10"/>
      <c r="AO538" s="9"/>
      <c r="AP538" s="8">
        <f>Z538+AB538+AD538+AF538+AH538+AJ538+AL538+AN538</f>
        <v>287639</v>
      </c>
      <c r="AQ538" s="7">
        <f>AA538+AC538+AE538+AG538+AI538+AK538+AM538+AO538</f>
        <v>100000</v>
      </c>
      <c r="AR538" s="4" t="s">
        <v>3</v>
      </c>
    </row>
    <row r="539" spans="1:44" ht="27" x14ac:dyDescent="0.3">
      <c r="A539" s="12" t="s">
        <v>5</v>
      </c>
      <c r="B539" s="19" t="s">
        <v>39</v>
      </c>
      <c r="C539" s="13" t="s">
        <v>8</v>
      </c>
      <c r="D539" s="10"/>
      <c r="E539" s="9"/>
      <c r="F539" s="10"/>
      <c r="G539" s="9"/>
      <c r="H539" s="10"/>
      <c r="I539" s="9"/>
      <c r="J539" s="10"/>
      <c r="K539" s="9"/>
      <c r="L539" s="10"/>
      <c r="M539" s="9"/>
      <c r="N539" s="10"/>
      <c r="O539" s="9"/>
      <c r="P539" s="10"/>
      <c r="Q539" s="9"/>
      <c r="R539" s="10"/>
      <c r="S539" s="9"/>
      <c r="T539" s="10"/>
      <c r="U539" s="9"/>
      <c r="V539" s="10"/>
      <c r="W539" s="9"/>
      <c r="X539" s="10"/>
      <c r="Y539" s="9"/>
      <c r="Z539" s="8">
        <f>D539+F539+H539+J539+L539+P539+R539+T539+V539+X539+N539</f>
        <v>0</v>
      </c>
      <c r="AA539" s="7">
        <f>E539+G539+I539+K539+M539+Q539+S539+U539+W539+Y539+O539</f>
        <v>0</v>
      </c>
      <c r="AB539" s="10"/>
      <c r="AC539" s="9"/>
      <c r="AD539" s="10"/>
      <c r="AE539" s="9"/>
      <c r="AF539" s="10"/>
      <c r="AG539" s="9"/>
      <c r="AH539" s="10"/>
      <c r="AI539" s="9"/>
      <c r="AJ539" s="10">
        <v>20317</v>
      </c>
      <c r="AK539" s="9">
        <v>0</v>
      </c>
      <c r="AL539" s="10"/>
      <c r="AM539" s="9"/>
      <c r="AN539" s="10"/>
      <c r="AO539" s="9"/>
      <c r="AP539" s="8">
        <f>Z539+AB539+AD539+AF539+AH539+AJ539+AL539+AN539</f>
        <v>20317</v>
      </c>
      <c r="AQ539" s="7">
        <f>AA539+AC539+AE539+AG539+AI539+AK539+AM539+AO539</f>
        <v>0</v>
      </c>
      <c r="AR539" s="4" t="s">
        <v>3</v>
      </c>
    </row>
    <row r="540" spans="1:44" x14ac:dyDescent="0.3">
      <c r="A540" s="12" t="s">
        <v>5</v>
      </c>
      <c r="B540" s="12" t="s">
        <v>38</v>
      </c>
      <c r="C540" s="13" t="s">
        <v>8</v>
      </c>
      <c r="D540" s="10"/>
      <c r="E540" s="9"/>
      <c r="F540" s="10"/>
      <c r="G540" s="9"/>
      <c r="H540" s="10"/>
      <c r="I540" s="9"/>
      <c r="J540" s="10"/>
      <c r="K540" s="9"/>
      <c r="L540" s="10"/>
      <c r="M540" s="9"/>
      <c r="N540" s="10"/>
      <c r="O540" s="9"/>
      <c r="P540" s="10"/>
      <c r="Q540" s="9"/>
      <c r="R540" s="10"/>
      <c r="S540" s="9"/>
      <c r="T540" s="10"/>
      <c r="U540" s="9"/>
      <c r="V540" s="10"/>
      <c r="W540" s="9"/>
      <c r="X540" s="10"/>
      <c r="Y540" s="9"/>
      <c r="Z540" s="8">
        <f>D540+F540+H540+J540+L540+P540+R540+T540+V540+X540+N540</f>
        <v>0</v>
      </c>
      <c r="AA540" s="7">
        <f>E540+G540+I540+K540+M540+Q540+S540+U540+W540+Y540+O540</f>
        <v>0</v>
      </c>
      <c r="AB540" s="10"/>
      <c r="AC540" s="9"/>
      <c r="AD540" s="10">
        <v>17800</v>
      </c>
      <c r="AE540" s="9">
        <v>47000</v>
      </c>
      <c r="AF540" s="10"/>
      <c r="AG540" s="9"/>
      <c r="AH540" s="10"/>
      <c r="AI540" s="9"/>
      <c r="AJ540" s="10"/>
      <c r="AK540" s="9"/>
      <c r="AL540" s="10"/>
      <c r="AM540" s="9"/>
      <c r="AN540" s="10"/>
      <c r="AO540" s="9"/>
      <c r="AP540" s="8">
        <f>Z540+AB540+AD540+AF540+AH540+AJ540+AL540+AN540</f>
        <v>17800</v>
      </c>
      <c r="AQ540" s="7">
        <f>AA540+AC540+AE540+AG540+AI540+AK540+AM540+AO540</f>
        <v>47000</v>
      </c>
      <c r="AR540" s="4" t="s">
        <v>3</v>
      </c>
    </row>
    <row r="541" spans="1:44" x14ac:dyDescent="0.3">
      <c r="A541" s="12" t="s">
        <v>5</v>
      </c>
      <c r="B541" s="12" t="s">
        <v>37</v>
      </c>
      <c r="C541" s="13" t="s">
        <v>8</v>
      </c>
      <c r="D541" s="10"/>
      <c r="E541" s="9"/>
      <c r="F541" s="10"/>
      <c r="G541" s="9"/>
      <c r="H541" s="10"/>
      <c r="I541" s="9"/>
      <c r="J541" s="10"/>
      <c r="K541" s="9"/>
      <c r="L541" s="10"/>
      <c r="M541" s="9"/>
      <c r="N541" s="10"/>
      <c r="O541" s="9"/>
      <c r="P541" s="10"/>
      <c r="Q541" s="9"/>
      <c r="R541" s="10"/>
      <c r="S541" s="9"/>
      <c r="T541" s="10"/>
      <c r="U541" s="9"/>
      <c r="V541" s="10"/>
      <c r="W541" s="9"/>
      <c r="X541" s="10"/>
      <c r="Y541" s="9"/>
      <c r="Z541" s="8">
        <f>D541+F541+H541+J541+L541+P541+R541+T541+V541+X541+N541</f>
        <v>0</v>
      </c>
      <c r="AA541" s="7">
        <f>E541+G541+I541+K541+M541+Q541+S541+U541+W541+Y541+O541</f>
        <v>0</v>
      </c>
      <c r="AB541" s="10"/>
      <c r="AC541" s="9"/>
      <c r="AD541" s="10">
        <v>51000</v>
      </c>
      <c r="AE541" s="9">
        <v>25000</v>
      </c>
      <c r="AF541" s="10"/>
      <c r="AG541" s="9"/>
      <c r="AH541" s="10"/>
      <c r="AI541" s="9"/>
      <c r="AJ541" s="10"/>
      <c r="AK541" s="9"/>
      <c r="AL541" s="10"/>
      <c r="AM541" s="9"/>
      <c r="AN541" s="10"/>
      <c r="AO541" s="9"/>
      <c r="AP541" s="8">
        <f>Z541+AB541+AD541+AF541+AH541+AJ541+AL541+AN541</f>
        <v>51000</v>
      </c>
      <c r="AQ541" s="7">
        <f>AA541+AC541+AE541+AG541+AI541+AK541+AM541+AO541</f>
        <v>25000</v>
      </c>
      <c r="AR541" s="4" t="s">
        <v>3</v>
      </c>
    </row>
    <row r="542" spans="1:44" ht="27" x14ac:dyDescent="0.3">
      <c r="A542" s="12" t="s">
        <v>5</v>
      </c>
      <c r="B542" s="12" t="s">
        <v>36</v>
      </c>
      <c r="C542" s="13" t="s">
        <v>8</v>
      </c>
      <c r="D542" s="10"/>
      <c r="E542" s="9"/>
      <c r="F542" s="10"/>
      <c r="G542" s="9"/>
      <c r="H542" s="10"/>
      <c r="I542" s="9"/>
      <c r="J542" s="10"/>
      <c r="K542" s="9"/>
      <c r="L542" s="10"/>
      <c r="M542" s="9"/>
      <c r="N542" s="10"/>
      <c r="O542" s="9"/>
      <c r="P542" s="10"/>
      <c r="Q542" s="9"/>
      <c r="R542" s="10"/>
      <c r="S542" s="9"/>
      <c r="T542" s="10"/>
      <c r="U542" s="9"/>
      <c r="V542" s="10"/>
      <c r="W542" s="9"/>
      <c r="X542" s="10"/>
      <c r="Y542" s="9"/>
      <c r="Z542" s="8">
        <f>D542+F542+H542+J542+L542+P542+R542+T542+V542+X542+N542</f>
        <v>0</v>
      </c>
      <c r="AA542" s="7">
        <f>E542+G542+I542+K542+M542+Q542+S542+U542+W542+Y542+O542</f>
        <v>0</v>
      </c>
      <c r="AB542" s="10"/>
      <c r="AC542" s="9"/>
      <c r="AD542" s="10">
        <v>20249</v>
      </c>
      <c r="AE542" s="9">
        <v>19868</v>
      </c>
      <c r="AF542" s="10"/>
      <c r="AG542" s="9"/>
      <c r="AH542" s="10"/>
      <c r="AI542" s="9"/>
      <c r="AJ542" s="10"/>
      <c r="AK542" s="9"/>
      <c r="AL542" s="10"/>
      <c r="AM542" s="9"/>
      <c r="AN542" s="10"/>
      <c r="AO542" s="9"/>
      <c r="AP542" s="8">
        <f>Z542+AB542+AD542+AF542+AH542+AJ542+AL542+AN542</f>
        <v>20249</v>
      </c>
      <c r="AQ542" s="7">
        <f>AA542+AC542+AE542+AG542+AI542+AK542+AM542+AO542</f>
        <v>19868</v>
      </c>
      <c r="AR542" s="4" t="s">
        <v>35</v>
      </c>
    </row>
    <row r="543" spans="1:44" ht="27" x14ac:dyDescent="0.3">
      <c r="A543" s="12" t="s">
        <v>5</v>
      </c>
      <c r="B543" s="12" t="s">
        <v>34</v>
      </c>
      <c r="C543" s="11" t="s">
        <v>33</v>
      </c>
      <c r="D543" s="10"/>
      <c r="E543" s="9"/>
      <c r="F543" s="10"/>
      <c r="G543" s="9"/>
      <c r="H543" s="10"/>
      <c r="I543" s="9"/>
      <c r="J543" s="10"/>
      <c r="K543" s="9"/>
      <c r="L543" s="10"/>
      <c r="M543" s="9"/>
      <c r="N543" s="10"/>
      <c r="O543" s="9"/>
      <c r="P543" s="10"/>
      <c r="Q543" s="9"/>
      <c r="R543" s="10"/>
      <c r="S543" s="9"/>
      <c r="T543" s="10"/>
      <c r="U543" s="9"/>
      <c r="V543" s="10"/>
      <c r="W543" s="9"/>
      <c r="X543" s="10"/>
      <c r="Y543" s="9"/>
      <c r="Z543" s="8">
        <f>D543+F543+H543+J543+L543+P543+R543+T543+V543+X543+N543</f>
        <v>0</v>
      </c>
      <c r="AA543" s="7">
        <f>E543+G543+I543+K543+M543+Q543+S543+U543+W543+Y543+O543</f>
        <v>0</v>
      </c>
      <c r="AB543" s="10"/>
      <c r="AC543" s="9"/>
      <c r="AD543" s="10"/>
      <c r="AE543" s="9"/>
      <c r="AF543" s="10"/>
      <c r="AG543" s="9"/>
      <c r="AH543" s="10"/>
      <c r="AI543" s="9"/>
      <c r="AJ543" s="10"/>
      <c r="AK543" s="9"/>
      <c r="AL543" s="10">
        <v>117000</v>
      </c>
      <c r="AM543" s="9">
        <v>117000</v>
      </c>
      <c r="AN543" s="10"/>
      <c r="AO543" s="9"/>
      <c r="AP543" s="8">
        <f>Z543+AB543+AD543+AF543+AH543+AJ543+AL543+AN543</f>
        <v>117000</v>
      </c>
      <c r="AQ543" s="7">
        <f>AA543+AC543+AE543+AG543+AI543+AK543+AM543+AO543</f>
        <v>117000</v>
      </c>
      <c r="AR543" s="4"/>
    </row>
    <row r="544" spans="1:44" ht="27" x14ac:dyDescent="0.3">
      <c r="A544" s="12" t="s">
        <v>5</v>
      </c>
      <c r="B544" s="12" t="s">
        <v>32</v>
      </c>
      <c r="C544" s="11" t="s">
        <v>31</v>
      </c>
      <c r="D544" s="10"/>
      <c r="E544" s="9"/>
      <c r="F544" s="10"/>
      <c r="G544" s="9"/>
      <c r="H544" s="10"/>
      <c r="I544" s="9"/>
      <c r="J544" s="10"/>
      <c r="K544" s="9"/>
      <c r="L544" s="10"/>
      <c r="M544" s="9"/>
      <c r="N544" s="10"/>
      <c r="O544" s="9"/>
      <c r="P544" s="10"/>
      <c r="Q544" s="9"/>
      <c r="R544" s="10"/>
      <c r="S544" s="9"/>
      <c r="T544" s="10"/>
      <c r="U544" s="9"/>
      <c r="V544" s="10"/>
      <c r="W544" s="9"/>
      <c r="X544" s="10"/>
      <c r="Y544" s="9"/>
      <c r="Z544" s="8">
        <f>D544+F544+H544+J544+L544+P544+R544+T544+V544+X544+N544</f>
        <v>0</v>
      </c>
      <c r="AA544" s="7">
        <f>E544+G544+I544+K544+M544+Q544+S544+U544+W544+Y544+O544</f>
        <v>0</v>
      </c>
      <c r="AB544" s="10"/>
      <c r="AC544" s="9"/>
      <c r="AD544" s="10">
        <v>2300</v>
      </c>
      <c r="AE544" s="9">
        <v>1000</v>
      </c>
      <c r="AF544" s="10"/>
      <c r="AG544" s="9"/>
      <c r="AH544" s="10"/>
      <c r="AI544" s="9"/>
      <c r="AJ544" s="10"/>
      <c r="AK544" s="9"/>
      <c r="AL544" s="10"/>
      <c r="AM544" s="9"/>
      <c r="AN544" s="10"/>
      <c r="AO544" s="9"/>
      <c r="AP544" s="8">
        <f>Z544+AB544+AD544+AF544+AH544+AJ544+AL544+AN544</f>
        <v>2300</v>
      </c>
      <c r="AQ544" s="7">
        <f>AA544+AC544+AE544+AG544+AI544+AK544+AM544+AO544</f>
        <v>1000</v>
      </c>
      <c r="AR544" s="4" t="s">
        <v>3</v>
      </c>
    </row>
    <row r="545" spans="1:44" x14ac:dyDescent="0.3">
      <c r="A545" s="12" t="s">
        <v>5</v>
      </c>
      <c r="B545" s="12" t="s">
        <v>30</v>
      </c>
      <c r="C545" s="11" t="s">
        <v>26</v>
      </c>
      <c r="D545" s="10"/>
      <c r="E545" s="9"/>
      <c r="F545" s="10"/>
      <c r="G545" s="9"/>
      <c r="H545" s="10"/>
      <c r="I545" s="9"/>
      <c r="J545" s="10"/>
      <c r="K545" s="9"/>
      <c r="L545" s="10"/>
      <c r="M545" s="9"/>
      <c r="N545" s="10"/>
      <c r="O545" s="9"/>
      <c r="P545" s="10"/>
      <c r="Q545" s="9"/>
      <c r="R545" s="10"/>
      <c r="S545" s="9"/>
      <c r="T545" s="10"/>
      <c r="U545" s="9"/>
      <c r="V545" s="10"/>
      <c r="W545" s="9"/>
      <c r="X545" s="10"/>
      <c r="Y545" s="9"/>
      <c r="Z545" s="8">
        <f>D545+F545+H545+J545+L545+P545+R545+T545+V545+X545+N545</f>
        <v>0</v>
      </c>
      <c r="AA545" s="7">
        <f>E545+G545+I545+K545+M545+Q545+S545+U545+W545+Y545+O545</f>
        <v>0</v>
      </c>
      <c r="AB545" s="10"/>
      <c r="AC545" s="9"/>
      <c r="AD545" s="10">
        <v>58221</v>
      </c>
      <c r="AE545" s="14">
        <v>58221</v>
      </c>
      <c r="AF545" s="10"/>
      <c r="AG545" s="9"/>
      <c r="AH545" s="10"/>
      <c r="AI545" s="9"/>
      <c r="AJ545" s="10"/>
      <c r="AK545" s="9"/>
      <c r="AL545" s="10"/>
      <c r="AM545" s="9"/>
      <c r="AN545" s="10"/>
      <c r="AO545" s="9"/>
      <c r="AP545" s="8">
        <f>Z545+AB545+AD545+AF545+AH545+AJ545+AL545+AN545</f>
        <v>58221</v>
      </c>
      <c r="AQ545" s="7">
        <f>AA545+AC545+AE545+AG545+AI545+AK545+AM545+AO545</f>
        <v>58221</v>
      </c>
      <c r="AR545" s="4" t="s">
        <v>3</v>
      </c>
    </row>
    <row r="546" spans="1:44" ht="27" x14ac:dyDescent="0.3">
      <c r="A546" s="12" t="s">
        <v>5</v>
      </c>
      <c r="B546" s="12" t="s">
        <v>29</v>
      </c>
      <c r="C546" s="11" t="s">
        <v>28</v>
      </c>
      <c r="D546" s="10"/>
      <c r="E546" s="9"/>
      <c r="F546" s="10"/>
      <c r="G546" s="9"/>
      <c r="H546" s="10"/>
      <c r="I546" s="9"/>
      <c r="J546" s="10"/>
      <c r="K546" s="9"/>
      <c r="L546" s="10"/>
      <c r="M546" s="9"/>
      <c r="N546" s="10"/>
      <c r="O546" s="9"/>
      <c r="P546" s="10"/>
      <c r="Q546" s="9"/>
      <c r="R546" s="10"/>
      <c r="S546" s="9"/>
      <c r="T546" s="10"/>
      <c r="U546" s="9"/>
      <c r="V546" s="10"/>
      <c r="W546" s="9"/>
      <c r="X546" s="10"/>
      <c r="Y546" s="9"/>
      <c r="Z546" s="8">
        <f>D546+F546+H546+J546+L546+P546+R546+T546+V546+X546+N546</f>
        <v>0</v>
      </c>
      <c r="AA546" s="7">
        <f>E546+G546+I546+K546+M546+Q546+S546+U546+W546+Y546+O546</f>
        <v>0</v>
      </c>
      <c r="AB546" s="10"/>
      <c r="AC546" s="9"/>
      <c r="AD546" s="10">
        <v>1503868</v>
      </c>
      <c r="AE546" s="9">
        <v>1630553</v>
      </c>
      <c r="AF546" s="10"/>
      <c r="AG546" s="9"/>
      <c r="AH546" s="10"/>
      <c r="AI546" s="9"/>
      <c r="AJ546" s="10"/>
      <c r="AK546" s="9"/>
      <c r="AL546" s="10"/>
      <c r="AM546" s="9"/>
      <c r="AN546" s="10"/>
      <c r="AO546" s="9"/>
      <c r="AP546" s="8">
        <f>Z546+AB546+AD546+AF546+AH546+AJ546+AL546+AN546</f>
        <v>1503868</v>
      </c>
      <c r="AQ546" s="7">
        <f>AA546+AC546+AE546+AG546+AI546+AK546+AM546+AO546</f>
        <v>1630553</v>
      </c>
      <c r="AR546" s="4" t="s">
        <v>3</v>
      </c>
    </row>
    <row r="547" spans="1:44" ht="27" x14ac:dyDescent="0.3">
      <c r="A547" s="12" t="s">
        <v>5</v>
      </c>
      <c r="B547" s="12" t="s">
        <v>27</v>
      </c>
      <c r="C547" s="11" t="s">
        <v>26</v>
      </c>
      <c r="D547" s="10"/>
      <c r="E547" s="9"/>
      <c r="F547" s="10"/>
      <c r="G547" s="9"/>
      <c r="H547" s="10"/>
      <c r="I547" s="9"/>
      <c r="J547" s="10"/>
      <c r="K547" s="9"/>
      <c r="L547" s="10"/>
      <c r="M547" s="9"/>
      <c r="N547" s="10"/>
      <c r="O547" s="9"/>
      <c r="P547" s="10"/>
      <c r="Q547" s="9"/>
      <c r="R547" s="10"/>
      <c r="S547" s="9"/>
      <c r="T547" s="10"/>
      <c r="U547" s="9"/>
      <c r="V547" s="10"/>
      <c r="W547" s="9"/>
      <c r="X547" s="10"/>
      <c r="Y547" s="9"/>
      <c r="Z547" s="8">
        <f>D547+F547+H547+J547+L547+P547+R547+T547+V547+X547+N547</f>
        <v>0</v>
      </c>
      <c r="AA547" s="7">
        <f>E547+G547+I547+K547+M547+Q547+S547+U547+W547+Y547+O547</f>
        <v>0</v>
      </c>
      <c r="AB547" s="10"/>
      <c r="AC547" s="9"/>
      <c r="AD547" s="10">
        <v>57895</v>
      </c>
      <c r="AE547" s="9">
        <v>57895</v>
      </c>
      <c r="AF547" s="10"/>
      <c r="AG547" s="9"/>
      <c r="AH547" s="10"/>
      <c r="AI547" s="9"/>
      <c r="AJ547" s="10"/>
      <c r="AK547" s="9"/>
      <c r="AL547" s="10"/>
      <c r="AM547" s="9"/>
      <c r="AN547" s="10"/>
      <c r="AO547" s="9"/>
      <c r="AP547" s="8">
        <f>Z547+AB547+AD547+AF547+AH547+AJ547+AL547+AN547</f>
        <v>57895</v>
      </c>
      <c r="AQ547" s="7">
        <f>AA547+AC547+AE547+AG547+AI547+AK547+AM547+AO547</f>
        <v>57895</v>
      </c>
      <c r="AR547" s="4" t="s">
        <v>3</v>
      </c>
    </row>
    <row r="548" spans="1:44" x14ac:dyDescent="0.3">
      <c r="A548" s="12" t="s">
        <v>5</v>
      </c>
      <c r="B548" s="12" t="s">
        <v>25</v>
      </c>
      <c r="C548" s="11" t="s">
        <v>24</v>
      </c>
      <c r="D548" s="10"/>
      <c r="E548" s="9"/>
      <c r="F548" s="10"/>
      <c r="G548" s="9"/>
      <c r="H548" s="10"/>
      <c r="I548" s="9"/>
      <c r="J548" s="10"/>
      <c r="K548" s="9"/>
      <c r="L548" s="10"/>
      <c r="M548" s="9"/>
      <c r="N548" s="10"/>
      <c r="O548" s="9"/>
      <c r="P548" s="10"/>
      <c r="Q548" s="9"/>
      <c r="R548" s="10"/>
      <c r="S548" s="9"/>
      <c r="T548" s="10"/>
      <c r="U548" s="9"/>
      <c r="V548" s="10"/>
      <c r="W548" s="9"/>
      <c r="X548" s="10"/>
      <c r="Y548" s="9"/>
      <c r="Z548" s="8">
        <f>D548+F548+H548+J548+L548+P548+R548+T548+V548+X548+N548</f>
        <v>0</v>
      </c>
      <c r="AA548" s="7">
        <f>E548+G548+I548+K548+M548+Q548+S548+U548+W548+Y548+O548</f>
        <v>0</v>
      </c>
      <c r="AB548" s="10"/>
      <c r="AC548" s="9"/>
      <c r="AD548" s="10">
        <v>1150</v>
      </c>
      <c r="AE548" s="9">
        <v>1150</v>
      </c>
      <c r="AF548" s="10"/>
      <c r="AG548" s="9"/>
      <c r="AH548" s="10"/>
      <c r="AI548" s="9"/>
      <c r="AJ548" s="10"/>
      <c r="AK548" s="9"/>
      <c r="AL548" s="10"/>
      <c r="AM548" s="9"/>
      <c r="AN548" s="10"/>
      <c r="AO548" s="9"/>
      <c r="AP548" s="8">
        <f>Z548+AB548+AD548+AF548+AH548+AJ548+AL548+AN548</f>
        <v>1150</v>
      </c>
      <c r="AQ548" s="7">
        <f>AA548+AC548+AE548+AG548+AI548+AK548+AM548+AO548</f>
        <v>1150</v>
      </c>
      <c r="AR548" s="4" t="s">
        <v>3</v>
      </c>
    </row>
    <row r="549" spans="1:44" x14ac:dyDescent="0.3">
      <c r="A549" s="12" t="s">
        <v>5</v>
      </c>
      <c r="B549" s="12" t="s">
        <v>23</v>
      </c>
      <c r="C549" s="11" t="s">
        <v>22</v>
      </c>
      <c r="D549" s="10"/>
      <c r="E549" s="9"/>
      <c r="F549" s="10"/>
      <c r="G549" s="9"/>
      <c r="H549" s="10"/>
      <c r="I549" s="9"/>
      <c r="J549" s="10"/>
      <c r="K549" s="9"/>
      <c r="L549" s="10"/>
      <c r="M549" s="9"/>
      <c r="N549" s="10"/>
      <c r="O549" s="9"/>
      <c r="P549" s="10"/>
      <c r="Q549" s="9"/>
      <c r="R549" s="10"/>
      <c r="S549" s="9"/>
      <c r="T549" s="10"/>
      <c r="U549" s="9"/>
      <c r="V549" s="10"/>
      <c r="W549" s="9"/>
      <c r="X549" s="10"/>
      <c r="Y549" s="9"/>
      <c r="Z549" s="8">
        <f>D549+F549+H549+J549+L549+P549+R549+T549+V549+X549+N549</f>
        <v>0</v>
      </c>
      <c r="AA549" s="7">
        <f>E549+G549+I549+K549+M549+Q549+S549+U549+W549+Y549+O549</f>
        <v>0</v>
      </c>
      <c r="AB549" s="10">
        <v>0</v>
      </c>
      <c r="AC549" s="9"/>
      <c r="AD549" s="10">
        <v>67200</v>
      </c>
      <c r="AE549" s="9">
        <v>55000</v>
      </c>
      <c r="AF549" s="10">
        <v>3500</v>
      </c>
      <c r="AG549" s="9">
        <v>3000</v>
      </c>
      <c r="AH549" s="10"/>
      <c r="AI549" s="9"/>
      <c r="AJ549" s="10"/>
      <c r="AK549" s="9"/>
      <c r="AL549" s="10">
        <v>75050</v>
      </c>
      <c r="AM549" s="9">
        <f>119050-AG549-AE549</f>
        <v>61050</v>
      </c>
      <c r="AN549" s="10"/>
      <c r="AO549" s="9"/>
      <c r="AP549" s="8">
        <f>Z549+AB549+AD549+AF549+AH549+AJ549+AL549+AN549</f>
        <v>145750</v>
      </c>
      <c r="AQ549" s="7">
        <f>AA549+AC549+AE549+AG549+AI549+AK549+AM549+AO549</f>
        <v>119050</v>
      </c>
      <c r="AR549" s="4" t="s">
        <v>3</v>
      </c>
    </row>
    <row r="550" spans="1:44" x14ac:dyDescent="0.3">
      <c r="A550" s="12" t="s">
        <v>5</v>
      </c>
      <c r="B550" s="12" t="s">
        <v>21</v>
      </c>
      <c r="C550" s="13" t="s">
        <v>18</v>
      </c>
      <c r="D550" s="10"/>
      <c r="E550" s="9"/>
      <c r="F550" s="10"/>
      <c r="G550" s="9"/>
      <c r="H550" s="10"/>
      <c r="I550" s="9"/>
      <c r="J550" s="10"/>
      <c r="K550" s="9"/>
      <c r="L550" s="10"/>
      <c r="M550" s="9"/>
      <c r="N550" s="10"/>
      <c r="O550" s="9"/>
      <c r="P550" s="10"/>
      <c r="Q550" s="9"/>
      <c r="R550" s="10"/>
      <c r="S550" s="9"/>
      <c r="T550" s="10"/>
      <c r="U550" s="9"/>
      <c r="V550" s="10"/>
      <c r="W550" s="9"/>
      <c r="X550" s="10"/>
      <c r="Y550" s="9"/>
      <c r="Z550" s="8">
        <f>D550+F550+H550+J550+L550+P550+R550+T550+V550+X550+N550</f>
        <v>0</v>
      </c>
      <c r="AA550" s="7">
        <f>E550+G550+I550+K550+M550+Q550+S550+U550+W550+Y550+O550</f>
        <v>0</v>
      </c>
      <c r="AB550" s="10"/>
      <c r="AC550" s="9"/>
      <c r="AD550" s="10">
        <v>39300</v>
      </c>
      <c r="AE550" s="9">
        <f>37410-AG550</f>
        <v>31410</v>
      </c>
      <c r="AF550" s="10">
        <v>6900</v>
      </c>
      <c r="AG550" s="9">
        <v>6000</v>
      </c>
      <c r="AH550" s="10"/>
      <c r="AI550" s="9"/>
      <c r="AJ550" s="10"/>
      <c r="AK550" s="9"/>
      <c r="AL550" s="10"/>
      <c r="AM550" s="9"/>
      <c r="AN550" s="10"/>
      <c r="AO550" s="9"/>
      <c r="AP550" s="8">
        <f>Z550+AB550+AD550+AF550+AH550+AJ550+AL550+AN550</f>
        <v>46200</v>
      </c>
      <c r="AQ550" s="7">
        <f>AA550+AC550+AE550+AG550+AI550+AK550+AM550+AO550</f>
        <v>37410</v>
      </c>
      <c r="AR550" s="4" t="s">
        <v>3</v>
      </c>
    </row>
    <row r="551" spans="1:44" ht="27" x14ac:dyDescent="0.3">
      <c r="A551" s="12" t="s">
        <v>5</v>
      </c>
      <c r="B551" s="12" t="s">
        <v>20</v>
      </c>
      <c r="C551" s="20" t="s">
        <v>8</v>
      </c>
      <c r="D551" s="10"/>
      <c r="E551" s="9"/>
      <c r="F551" s="10"/>
      <c r="G551" s="9"/>
      <c r="H551" s="10"/>
      <c r="I551" s="9"/>
      <c r="J551" s="10"/>
      <c r="K551" s="9"/>
      <c r="L551" s="10"/>
      <c r="M551" s="9"/>
      <c r="N551" s="10"/>
      <c r="O551" s="9"/>
      <c r="P551" s="10"/>
      <c r="Q551" s="9"/>
      <c r="R551" s="10"/>
      <c r="S551" s="9"/>
      <c r="T551" s="10"/>
      <c r="U551" s="9"/>
      <c r="V551" s="10"/>
      <c r="W551" s="9"/>
      <c r="X551" s="10"/>
      <c r="Y551" s="9"/>
      <c r="Z551" s="8">
        <f>D551+F551+H551+J551+L551+P551+R551+T551+V551+X551+N551</f>
        <v>0</v>
      </c>
      <c r="AA551" s="7">
        <f>E551+G551+I551+K551+M551+Q551+S551+U551+W551+Y551+O551</f>
        <v>0</v>
      </c>
      <c r="AB551" s="10"/>
      <c r="AC551" s="9"/>
      <c r="AD551" s="10"/>
      <c r="AE551" s="9">
        <v>24700</v>
      </c>
      <c r="AF551" s="10"/>
      <c r="AG551" s="9">
        <v>15000</v>
      </c>
      <c r="AH551" s="10"/>
      <c r="AI551" s="9"/>
      <c r="AJ551" s="10"/>
      <c r="AK551" s="9">
        <v>10000</v>
      </c>
      <c r="AL551" s="10"/>
      <c r="AM551" s="9"/>
      <c r="AN551" s="10"/>
      <c r="AO551" s="9"/>
      <c r="AP551" s="8">
        <f>Z551+AB551+AD551+AF551+AH551+AJ551+AL551+AN551</f>
        <v>0</v>
      </c>
      <c r="AQ551" s="7">
        <f>AA551+AC551+AE551+AG551+AI551+AK551+AM551+AO551</f>
        <v>49700</v>
      </c>
      <c r="AR551" s="4"/>
    </row>
    <row r="552" spans="1:44" ht="27" customHeight="1" x14ac:dyDescent="0.3">
      <c r="A552" s="12" t="s">
        <v>5</v>
      </c>
      <c r="B552" s="19" t="s">
        <v>19</v>
      </c>
      <c r="C552" s="13" t="s">
        <v>18</v>
      </c>
      <c r="D552" s="10"/>
      <c r="E552" s="9"/>
      <c r="F552" s="10"/>
      <c r="G552" s="9"/>
      <c r="H552" s="10"/>
      <c r="I552" s="9"/>
      <c r="J552" s="10"/>
      <c r="K552" s="9"/>
      <c r="L552" s="10"/>
      <c r="M552" s="9"/>
      <c r="N552" s="10"/>
      <c r="O552" s="9"/>
      <c r="P552" s="10"/>
      <c r="Q552" s="9"/>
      <c r="R552" s="10"/>
      <c r="S552" s="9"/>
      <c r="T552" s="10"/>
      <c r="U552" s="9"/>
      <c r="V552" s="10"/>
      <c r="W552" s="9"/>
      <c r="X552" s="10"/>
      <c r="Y552" s="9"/>
      <c r="Z552" s="8">
        <f>D552+F552+H552+J552+L552+P552+R552+T552+V552+X552+N552</f>
        <v>0</v>
      </c>
      <c r="AA552" s="7">
        <f>E552+G552+I552+K552+M552+Q552+S552+U552+W552+Y552+O552</f>
        <v>0</v>
      </c>
      <c r="AB552" s="10"/>
      <c r="AC552" s="9"/>
      <c r="AD552" s="10">
        <v>45000</v>
      </c>
      <c r="AE552" s="9">
        <v>0</v>
      </c>
      <c r="AF552" s="10"/>
      <c r="AG552" s="9"/>
      <c r="AH552" s="10"/>
      <c r="AI552" s="9"/>
      <c r="AJ552" s="10"/>
      <c r="AK552" s="9"/>
      <c r="AL552" s="10"/>
      <c r="AM552" s="9"/>
      <c r="AN552" s="10"/>
      <c r="AO552" s="9"/>
      <c r="AP552" s="8">
        <f>Z552+AB552+AD552+AF552+AH552+AJ552+AL552+AN552</f>
        <v>45000</v>
      </c>
      <c r="AQ552" s="7">
        <f>AA552+AC552+AE552+AG552+AI552+AK552+AM552+AO552</f>
        <v>0</v>
      </c>
      <c r="AR552" s="4" t="s">
        <v>3</v>
      </c>
    </row>
    <row r="553" spans="1:44" x14ac:dyDescent="0.3">
      <c r="A553" s="12" t="s">
        <v>5</v>
      </c>
      <c r="B553" s="12" t="s">
        <v>17</v>
      </c>
      <c r="C553" s="13" t="s">
        <v>16</v>
      </c>
      <c r="D553" s="10"/>
      <c r="E553" s="9"/>
      <c r="F553" s="10"/>
      <c r="G553" s="9"/>
      <c r="H553" s="10"/>
      <c r="I553" s="9"/>
      <c r="J553" s="10"/>
      <c r="K553" s="9"/>
      <c r="L553" s="10"/>
      <c r="M553" s="9"/>
      <c r="N553" s="10"/>
      <c r="O553" s="9"/>
      <c r="P553" s="10"/>
      <c r="Q553" s="9"/>
      <c r="R553" s="10"/>
      <c r="S553" s="9"/>
      <c r="T553" s="10"/>
      <c r="U553" s="9"/>
      <c r="V553" s="10"/>
      <c r="W553" s="9"/>
      <c r="X553" s="10"/>
      <c r="Y553" s="9"/>
      <c r="Z553" s="8">
        <f>D553+F553+H553+J553+L553+P553+R553+T553+V553+X553+N553</f>
        <v>0</v>
      </c>
      <c r="AA553" s="7">
        <f>E553+G553+I553+K553+M553+Q553+S553+U553+W553+Y553+O553</f>
        <v>0</v>
      </c>
      <c r="AB553" s="10"/>
      <c r="AC553" s="9"/>
      <c r="AD553" s="10"/>
      <c r="AE553" s="9"/>
      <c r="AF553" s="10"/>
      <c r="AG553" s="9"/>
      <c r="AH553" s="10"/>
      <c r="AI553" s="9"/>
      <c r="AJ553" s="10"/>
      <c r="AK553" s="9"/>
      <c r="AL553" s="10">
        <v>10000</v>
      </c>
      <c r="AM553" s="9">
        <v>10000</v>
      </c>
      <c r="AN553" s="10"/>
      <c r="AO553" s="9"/>
      <c r="AP553" s="8">
        <f>Z553+AB553+AD553+AF553+AH553+AJ553+AL553+AN553</f>
        <v>10000</v>
      </c>
      <c r="AQ553" s="7">
        <f>AA553+AC553+AE553+AG553+AI553+AK553+AM553+AO553</f>
        <v>10000</v>
      </c>
      <c r="AR553" s="4"/>
    </row>
    <row r="554" spans="1:44" ht="27" x14ac:dyDescent="0.3">
      <c r="A554" s="12" t="s">
        <v>5</v>
      </c>
      <c r="B554" s="12" t="s">
        <v>15</v>
      </c>
      <c r="C554" s="11" t="s">
        <v>13</v>
      </c>
      <c r="D554" s="10"/>
      <c r="E554" s="9"/>
      <c r="F554" s="10"/>
      <c r="G554" s="9"/>
      <c r="H554" s="10"/>
      <c r="I554" s="9"/>
      <c r="J554" s="10"/>
      <c r="K554" s="9"/>
      <c r="L554" s="10"/>
      <c r="M554" s="9"/>
      <c r="N554" s="10"/>
      <c r="O554" s="9"/>
      <c r="P554" s="10"/>
      <c r="Q554" s="9"/>
      <c r="R554" s="10"/>
      <c r="S554" s="9"/>
      <c r="T554" s="10">
        <v>212293</v>
      </c>
      <c r="U554" s="9">
        <v>212293</v>
      </c>
      <c r="V554" s="10"/>
      <c r="W554" s="9"/>
      <c r="X554" s="10"/>
      <c r="Y554" s="9"/>
      <c r="Z554" s="8">
        <f>D554+F554+H554+J554+L554+P554+R554+T554+V554+X554+N554</f>
        <v>212293</v>
      </c>
      <c r="AA554" s="7">
        <f>E554+G554+I554+K554+M554+Q554+S554+U554+W554+Y554+O554</f>
        <v>212293</v>
      </c>
      <c r="AB554" s="10"/>
      <c r="AC554" s="9"/>
      <c r="AD554" s="10"/>
      <c r="AE554" s="9"/>
      <c r="AF554" s="10"/>
      <c r="AG554" s="9"/>
      <c r="AH554" s="10"/>
      <c r="AI554" s="9"/>
      <c r="AJ554" s="10"/>
      <c r="AK554" s="9"/>
      <c r="AL554" s="10"/>
      <c r="AM554" s="9"/>
      <c r="AN554" s="10"/>
      <c r="AO554" s="9"/>
      <c r="AP554" s="8">
        <f>Z554+AB554+AD554+AF554+AH554+AJ554+AL554+AN554</f>
        <v>212293</v>
      </c>
      <c r="AQ554" s="7">
        <f>AA554+AC554+AE554+AG554+AI554+AK554+AM554+AO554</f>
        <v>212293</v>
      </c>
      <c r="AR554" s="4" t="s">
        <v>12</v>
      </c>
    </row>
    <row r="555" spans="1:44" ht="27" x14ac:dyDescent="0.3">
      <c r="A555" s="12" t="s">
        <v>5</v>
      </c>
      <c r="B555" s="12" t="s">
        <v>14</v>
      </c>
      <c r="C555" s="11" t="s">
        <v>13</v>
      </c>
      <c r="D555" s="10">
        <v>589371</v>
      </c>
      <c r="E555" s="9">
        <v>618886</v>
      </c>
      <c r="F555" s="10"/>
      <c r="G555" s="9"/>
      <c r="H555" s="10"/>
      <c r="I555" s="9"/>
      <c r="J555" s="10"/>
      <c r="K555" s="9"/>
      <c r="L555" s="10"/>
      <c r="M555" s="9"/>
      <c r="N555" s="10"/>
      <c r="O555" s="9"/>
      <c r="P555" s="10"/>
      <c r="Q555" s="9"/>
      <c r="R555" s="10"/>
      <c r="S555" s="9"/>
      <c r="T555" s="10"/>
      <c r="U555" s="9"/>
      <c r="V555" s="10"/>
      <c r="W555" s="9"/>
      <c r="X555" s="10"/>
      <c r="Y555" s="9"/>
      <c r="Z555" s="8">
        <f>D555+F555+H555+J555+L555+P555+R555+T555+V555+X555+N555</f>
        <v>589371</v>
      </c>
      <c r="AA555" s="7">
        <f>E555+G555+I555+K555+M555+Q555+S555+U555+W555+Y555+O555</f>
        <v>618886</v>
      </c>
      <c r="AB555" s="10"/>
      <c r="AC555" s="9"/>
      <c r="AD555" s="10"/>
      <c r="AE555" s="9"/>
      <c r="AF555" s="10"/>
      <c r="AG555" s="9"/>
      <c r="AH555" s="10"/>
      <c r="AI555" s="9"/>
      <c r="AJ555" s="10"/>
      <c r="AK555" s="9"/>
      <c r="AL555" s="10"/>
      <c r="AM555" s="9"/>
      <c r="AN555" s="10"/>
      <c r="AO555" s="9"/>
      <c r="AP555" s="8">
        <f>Z555+AB555+AD555+AF555+AH555+AJ555+AL555+AN555</f>
        <v>589371</v>
      </c>
      <c r="AQ555" s="7">
        <f>AA555+AC555+AE555+AG555+AI555+AK555+AM555+AO555</f>
        <v>618886</v>
      </c>
      <c r="AR555" s="4" t="s">
        <v>12</v>
      </c>
    </row>
    <row r="556" spans="1:44" x14ac:dyDescent="0.3">
      <c r="A556" s="12" t="s">
        <v>5</v>
      </c>
      <c r="B556" s="12" t="s">
        <v>11</v>
      </c>
      <c r="C556" s="11" t="s">
        <v>8</v>
      </c>
      <c r="D556" s="10"/>
      <c r="E556" s="9"/>
      <c r="F556" s="10"/>
      <c r="G556" s="9"/>
      <c r="H556" s="10"/>
      <c r="I556" s="9"/>
      <c r="J556" s="10"/>
      <c r="K556" s="9"/>
      <c r="L556" s="10"/>
      <c r="M556" s="9"/>
      <c r="N556" s="10"/>
      <c r="O556" s="9"/>
      <c r="P556" s="10"/>
      <c r="Q556" s="9"/>
      <c r="R556" s="10"/>
      <c r="S556" s="9"/>
      <c r="T556" s="10"/>
      <c r="U556" s="9"/>
      <c r="V556" s="10"/>
      <c r="W556" s="9"/>
      <c r="X556" s="10"/>
      <c r="Y556" s="9"/>
      <c r="Z556" s="8">
        <f>D556+F556+H556+J556+L556+P556+R556+T556+V556+X556+N556</f>
        <v>0</v>
      </c>
      <c r="AA556" s="7">
        <f>E556+G556+I556+K556+M556+Q556+S556+U556+W556+Y556+O556</f>
        <v>0</v>
      </c>
      <c r="AB556" s="10"/>
      <c r="AC556" s="9"/>
      <c r="AD556" s="10">
        <v>9135</v>
      </c>
      <c r="AE556" s="9">
        <v>8135</v>
      </c>
      <c r="AF556" s="10"/>
      <c r="AG556" s="9"/>
      <c r="AH556" s="10"/>
      <c r="AI556" s="9"/>
      <c r="AJ556" s="10"/>
      <c r="AK556" s="9"/>
      <c r="AL556" s="10"/>
      <c r="AM556" s="9"/>
      <c r="AN556" s="10"/>
      <c r="AO556" s="9"/>
      <c r="AP556" s="8">
        <f>Z556+AB556+AD556+AF556+AH556+AJ556+AL556+AN556</f>
        <v>9135</v>
      </c>
      <c r="AQ556" s="7">
        <f>AA556+AC556+AE556+AG556+AI556+AK556+AM556+AO556</f>
        <v>8135</v>
      </c>
      <c r="AR556" s="4" t="s">
        <v>10</v>
      </c>
    </row>
    <row r="557" spans="1:44" x14ac:dyDescent="0.3">
      <c r="A557" s="12" t="s">
        <v>5</v>
      </c>
      <c r="B557" s="18" t="s">
        <v>9</v>
      </c>
      <c r="C557" s="17" t="s">
        <v>8</v>
      </c>
      <c r="D557" s="10"/>
      <c r="E557" s="9"/>
      <c r="F557" s="10"/>
      <c r="G557" s="9"/>
      <c r="H557" s="10"/>
      <c r="I557" s="14">
        <f>9065+1000</f>
        <v>10065</v>
      </c>
      <c r="J557" s="10"/>
      <c r="K557" s="14">
        <v>500</v>
      </c>
      <c r="L557" s="10"/>
      <c r="M557" s="14">
        <f>2600+150</f>
        <v>2750</v>
      </c>
      <c r="N557" s="10"/>
      <c r="O557" s="14">
        <v>200</v>
      </c>
      <c r="P557" s="10"/>
      <c r="Q557" s="9"/>
      <c r="R557" s="10"/>
      <c r="S557" s="9"/>
      <c r="T557" s="10"/>
      <c r="U557" s="9"/>
      <c r="V557" s="10"/>
      <c r="W557" s="9"/>
      <c r="X557" s="10"/>
      <c r="Y557" s="9"/>
      <c r="Z557" s="8">
        <f>D557+F557+H557+J557+L557+P557+R557+T557+V557+X557+N557</f>
        <v>0</v>
      </c>
      <c r="AA557" s="7">
        <f>E557+G557+I557+K557+M557+Q557+S557+U557+W557+Y557+O557</f>
        <v>13515</v>
      </c>
      <c r="AB557" s="10"/>
      <c r="AC557" s="9"/>
      <c r="AD557" s="10"/>
      <c r="AE557" s="14">
        <f>21000+300</f>
        <v>21300</v>
      </c>
      <c r="AF557" s="15"/>
      <c r="AG557" s="14">
        <f>40000+600</f>
        <v>40600</v>
      </c>
      <c r="AH557" s="15"/>
      <c r="AI557" s="16"/>
      <c r="AJ557" s="15"/>
      <c r="AK557" s="16"/>
      <c r="AL557" s="15"/>
      <c r="AM557" s="14">
        <v>39000</v>
      </c>
      <c r="AN557" s="10"/>
      <c r="AO557" s="9"/>
      <c r="AP557" s="8">
        <f>Z557+AB557+AD557+AF557+AH557+AJ557+AL557+AN557</f>
        <v>0</v>
      </c>
      <c r="AQ557" s="7">
        <f>AA557+AC557+AE557+AG557+AI557+AK557+AM557+AO557</f>
        <v>114415</v>
      </c>
      <c r="AR557" s="4"/>
    </row>
    <row r="558" spans="1:44" x14ac:dyDescent="0.3">
      <c r="A558" s="12" t="s">
        <v>5</v>
      </c>
      <c r="B558" s="12" t="s">
        <v>7</v>
      </c>
      <c r="C558" s="13"/>
      <c r="D558" s="10">
        <v>36848</v>
      </c>
      <c r="E558" s="9">
        <v>38997</v>
      </c>
      <c r="F558" s="10"/>
      <c r="G558" s="9"/>
      <c r="H558" s="10"/>
      <c r="I558" s="9"/>
      <c r="J558" s="10"/>
      <c r="K558" s="9"/>
      <c r="L558" s="10"/>
      <c r="M558" s="9"/>
      <c r="N558" s="10"/>
      <c r="O558" s="9"/>
      <c r="P558" s="10"/>
      <c r="Q558" s="9"/>
      <c r="R558" s="10"/>
      <c r="S558" s="9"/>
      <c r="T558" s="10"/>
      <c r="U558" s="9"/>
      <c r="V558" s="10"/>
      <c r="W558" s="9"/>
      <c r="X558" s="10"/>
      <c r="Y558" s="9"/>
      <c r="Z558" s="8">
        <f>D558+F558+H558+J558+L558+P558+R558+T558+V558+X558+N558</f>
        <v>36848</v>
      </c>
      <c r="AA558" s="7">
        <f>E558+G558+I558+K558+M558+Q558+S558+U558+W558+Y558+O558</f>
        <v>38997</v>
      </c>
      <c r="AB558" s="10"/>
      <c r="AC558" s="9"/>
      <c r="AD558" s="10"/>
      <c r="AE558" s="9"/>
      <c r="AF558" s="10"/>
      <c r="AG558" s="9"/>
      <c r="AH558" s="10"/>
      <c r="AI558" s="9"/>
      <c r="AJ558" s="10"/>
      <c r="AK558" s="9"/>
      <c r="AL558" s="10"/>
      <c r="AM558" s="9"/>
      <c r="AN558" s="10"/>
      <c r="AO558" s="9"/>
      <c r="AP558" s="8">
        <f>Z558+AB558+AD558+AF558+AH558+AJ558+AL558+AN558</f>
        <v>36848</v>
      </c>
      <c r="AQ558" s="7">
        <f>AA558+AC558+AE558+AG558+AI558+AK558+AM558+AO558</f>
        <v>38997</v>
      </c>
      <c r="AR558" s="4" t="s">
        <v>3</v>
      </c>
    </row>
    <row r="559" spans="1:44" ht="27" x14ac:dyDescent="0.3">
      <c r="A559" s="12" t="s">
        <v>5</v>
      </c>
      <c r="B559" s="12" t="s">
        <v>6</v>
      </c>
      <c r="C559" s="13"/>
      <c r="D559" s="10">
        <f>38562+13398+1117</f>
        <v>53077</v>
      </c>
      <c r="E559" s="9">
        <v>53077</v>
      </c>
      <c r="F559" s="10"/>
      <c r="G559" s="9"/>
      <c r="H559" s="10"/>
      <c r="I559" s="9"/>
      <c r="J559" s="10"/>
      <c r="K559" s="9"/>
      <c r="L559" s="10"/>
      <c r="M559" s="9"/>
      <c r="N559" s="10"/>
      <c r="O559" s="9"/>
      <c r="P559" s="10"/>
      <c r="Q559" s="9"/>
      <c r="R559" s="10"/>
      <c r="S559" s="9"/>
      <c r="T559" s="10"/>
      <c r="U559" s="9"/>
      <c r="V559" s="10"/>
      <c r="W559" s="9"/>
      <c r="X559" s="10"/>
      <c r="Y559" s="9"/>
      <c r="Z559" s="8">
        <f>D559+F559+H559+J559+L559+P559+R559+T559+V559+X559+N559</f>
        <v>53077</v>
      </c>
      <c r="AA559" s="7">
        <f>E559+G559+I559+K559+M559+Q559+S559+U559+W559+Y559+O559</f>
        <v>53077</v>
      </c>
      <c r="AB559" s="10"/>
      <c r="AC559" s="9"/>
      <c r="AD559" s="10"/>
      <c r="AE559" s="9"/>
      <c r="AF559" s="10"/>
      <c r="AG559" s="9"/>
      <c r="AH559" s="10"/>
      <c r="AI559" s="9"/>
      <c r="AJ559" s="10"/>
      <c r="AK559" s="9"/>
      <c r="AL559" s="10"/>
      <c r="AM559" s="9"/>
      <c r="AN559" s="10"/>
      <c r="AO559" s="9"/>
      <c r="AP559" s="8">
        <f>Z559+AB559+AD559+AF559+AH559+AJ559+AL559+AN559</f>
        <v>53077</v>
      </c>
      <c r="AQ559" s="7">
        <f>AA559+AC559+AE559+AG559+AI559+AK559+AM559+AO559</f>
        <v>53077</v>
      </c>
      <c r="AR559" s="4" t="s">
        <v>3</v>
      </c>
    </row>
    <row r="560" spans="1:44" x14ac:dyDescent="0.3">
      <c r="A560" s="12" t="s">
        <v>5</v>
      </c>
      <c r="B560" s="12" t="s">
        <v>4</v>
      </c>
      <c r="C560" s="11"/>
      <c r="D560" s="10">
        <v>38383</v>
      </c>
      <c r="E560" s="9">
        <v>40622</v>
      </c>
      <c r="F560" s="10"/>
      <c r="G560" s="9"/>
      <c r="H560" s="10"/>
      <c r="I560" s="9"/>
      <c r="J560" s="10"/>
      <c r="K560" s="9"/>
      <c r="L560" s="10"/>
      <c r="M560" s="9"/>
      <c r="N560" s="10"/>
      <c r="O560" s="9"/>
      <c r="P560" s="10"/>
      <c r="Q560" s="9"/>
      <c r="R560" s="10"/>
      <c r="S560" s="9"/>
      <c r="T560" s="10"/>
      <c r="U560" s="9"/>
      <c r="V560" s="10"/>
      <c r="W560" s="9"/>
      <c r="X560" s="10"/>
      <c r="Y560" s="9"/>
      <c r="Z560" s="8">
        <f>D560+F560+H560+J560+L560+P560+R560+T560+V560+X560+N560</f>
        <v>38383</v>
      </c>
      <c r="AA560" s="7">
        <f>E560+G560+I560+K560+M560+Q560+S560+U560+W560+Y560+O560</f>
        <v>40622</v>
      </c>
      <c r="AB560" s="10"/>
      <c r="AC560" s="9"/>
      <c r="AD560" s="10"/>
      <c r="AE560" s="9"/>
      <c r="AF560" s="10"/>
      <c r="AG560" s="9"/>
      <c r="AH560" s="10"/>
      <c r="AI560" s="9"/>
      <c r="AJ560" s="10"/>
      <c r="AK560" s="9"/>
      <c r="AL560" s="10"/>
      <c r="AM560" s="9"/>
      <c r="AN560" s="10"/>
      <c r="AO560" s="9"/>
      <c r="AP560" s="8">
        <f>Z560+AB560+AD560+AF560+AH560+AJ560+AL560+AN560</f>
        <v>38383</v>
      </c>
      <c r="AQ560" s="7">
        <f>AA560+AC560+AE560+AG560+AI560+AK560+AM560+AO560</f>
        <v>40622</v>
      </c>
      <c r="AR560" s="4" t="s">
        <v>3</v>
      </c>
    </row>
    <row r="561" spans="1:44" ht="24.9" customHeight="1" collapsed="1" x14ac:dyDescent="0.3">
      <c r="A561" s="6" t="s">
        <v>2</v>
      </c>
      <c r="B561" s="6" t="s">
        <v>1</v>
      </c>
      <c r="C561" s="6"/>
      <c r="D561" s="6">
        <f>SUM(D485:D560)</f>
        <v>2655991</v>
      </c>
      <c r="E561" s="6">
        <f>SUM(E485:E560)</f>
        <v>2890001</v>
      </c>
      <c r="F561" s="6">
        <f>SUM(F485:F560)</f>
        <v>35612</v>
      </c>
      <c r="G561" s="6">
        <f>SUM(G485:G560)</f>
        <v>35232</v>
      </c>
      <c r="H561" s="6">
        <f>SUM(H485:H560)</f>
        <v>37300</v>
      </c>
      <c r="I561" s="6">
        <f>SUM(I485:I560)</f>
        <v>48165</v>
      </c>
      <c r="J561" s="6">
        <f>SUM(J485:J560)</f>
        <v>12100</v>
      </c>
      <c r="K561" s="6">
        <f>SUM(K485:K560)</f>
        <v>14000</v>
      </c>
      <c r="L561" s="6">
        <f>SUM(L485:L560)</f>
        <v>41350</v>
      </c>
      <c r="M561" s="6">
        <f>SUM(M485:M560)</f>
        <v>43700</v>
      </c>
      <c r="N561" s="6">
        <f>SUM(N485:N560)</f>
        <v>8310</v>
      </c>
      <c r="O561" s="6">
        <f>SUM(O485:O560)</f>
        <v>8300</v>
      </c>
      <c r="P561" s="6">
        <f>SUM(P485:P560)</f>
        <v>0</v>
      </c>
      <c r="Q561" s="6">
        <f>SUM(Q485:Q560)</f>
        <v>0</v>
      </c>
      <c r="R561" s="6">
        <f>SUM(R485:R560)</f>
        <v>20800</v>
      </c>
      <c r="S561" s="6">
        <f>SUM(S485:S560)</f>
        <v>22480</v>
      </c>
      <c r="T561" s="6">
        <f>SUM(T485:T560)</f>
        <v>218398</v>
      </c>
      <c r="U561" s="6">
        <f>SUM(U485:U560)</f>
        <v>220704</v>
      </c>
      <c r="V561" s="6">
        <f>SUM(V485:V560)</f>
        <v>0</v>
      </c>
      <c r="W561" s="6">
        <f>SUM(W485:W560)</f>
        <v>0</v>
      </c>
      <c r="X561" s="6">
        <f>SUM(X485:X560)</f>
        <v>2000</v>
      </c>
      <c r="Y561" s="6">
        <f>SUM(Y485:Y560)</f>
        <v>2000</v>
      </c>
      <c r="Z561" s="6">
        <f>SUM(Z485:Z560)</f>
        <v>3031861</v>
      </c>
      <c r="AA561" s="6">
        <f>SUM(AA485:AA560)</f>
        <v>3284582</v>
      </c>
      <c r="AB561" s="6">
        <f>SUM(AB485:AB560)</f>
        <v>9190</v>
      </c>
      <c r="AC561" s="6">
        <f>SUM(AC485:AC560)</f>
        <v>7261</v>
      </c>
      <c r="AD561" s="6">
        <f>SUM(AD485:AD560)</f>
        <v>3274553</v>
      </c>
      <c r="AE561" s="6">
        <f>SUM(AE485:AE560)</f>
        <v>3133759</v>
      </c>
      <c r="AF561" s="6">
        <f>SUM(AF485:AF560)</f>
        <v>226363</v>
      </c>
      <c r="AG561" s="6">
        <f>SUM(AG485:AG560)</f>
        <v>244369</v>
      </c>
      <c r="AH561" s="6">
        <f>SUM(AH485:AH560)</f>
        <v>48934</v>
      </c>
      <c r="AI561" s="6">
        <f>SUM(AI485:AI560)</f>
        <v>79550</v>
      </c>
      <c r="AJ561" s="6">
        <f>SUM(AJ485:AJ560)</f>
        <v>113456</v>
      </c>
      <c r="AK561" s="6">
        <f>SUM(AK485:AK560)</f>
        <v>12500</v>
      </c>
      <c r="AL561" s="6">
        <f>SUM(AL485:AL560)</f>
        <v>1233595</v>
      </c>
      <c r="AM561" s="6">
        <f>SUM(AM485:AM560)</f>
        <v>1474132</v>
      </c>
      <c r="AN561" s="6">
        <f>SUM(AN485:AN560)</f>
        <v>499000</v>
      </c>
      <c r="AO561" s="6">
        <f>SUM(AO485:AO560)</f>
        <v>649000</v>
      </c>
      <c r="AP561" s="6">
        <f>SUM(AP485:AP560)</f>
        <v>8436952</v>
      </c>
      <c r="AQ561" s="6">
        <f>SUM(AQ485:AQ560)</f>
        <v>8885153</v>
      </c>
      <c r="AR561" s="4"/>
    </row>
    <row r="562" spans="1:44" s="3" customFormat="1" ht="30" customHeight="1" x14ac:dyDescent="0.3">
      <c r="A562" s="5"/>
      <c r="B562" s="5" t="s">
        <v>0</v>
      </c>
      <c r="C562" s="5"/>
      <c r="D562" s="5">
        <f>D419+D484+D561</f>
        <v>14362500</v>
      </c>
      <c r="E562" s="5">
        <f>E419+E484+E561</f>
        <v>15522626</v>
      </c>
      <c r="F562" s="5">
        <f>F419+F484+F561</f>
        <v>103537</v>
      </c>
      <c r="G562" s="5">
        <f>G419+G484+G561</f>
        <v>100125</v>
      </c>
      <c r="H562" s="5">
        <f>H419+H484+H561</f>
        <v>643416</v>
      </c>
      <c r="I562" s="5">
        <f>I419+I484+I561</f>
        <v>687452</v>
      </c>
      <c r="J562" s="5">
        <f>J419+J484+J561</f>
        <v>132272</v>
      </c>
      <c r="K562" s="5">
        <f>K419+K484+K561</f>
        <v>134826</v>
      </c>
      <c r="L562" s="5">
        <f>L419+L484+L561</f>
        <v>528699</v>
      </c>
      <c r="M562" s="5">
        <f>M419+M484+M561</f>
        <v>545288</v>
      </c>
      <c r="N562" s="5">
        <f>N419+N484+N561</f>
        <v>97611</v>
      </c>
      <c r="O562" s="5">
        <f>O419+O484+O561</f>
        <v>95777</v>
      </c>
      <c r="P562" s="5">
        <f>P419+P484+P561</f>
        <v>189545</v>
      </c>
      <c r="Q562" s="5">
        <f>Q419+Q484+Q561</f>
        <v>158704</v>
      </c>
      <c r="R562" s="5">
        <f>R419+R484+R561</f>
        <v>374831</v>
      </c>
      <c r="S562" s="5">
        <f>S419+S484+S561</f>
        <v>356458</v>
      </c>
      <c r="T562" s="5">
        <f>T419+T484+T561</f>
        <v>806522</v>
      </c>
      <c r="U562" s="5">
        <f>U419+U484+U561</f>
        <v>808119</v>
      </c>
      <c r="V562" s="5">
        <f>V419+V484+V561</f>
        <v>199693</v>
      </c>
      <c r="W562" s="5">
        <f>W419+W484+W561</f>
        <v>187863</v>
      </c>
      <c r="X562" s="5">
        <f>X419+X484+X561</f>
        <v>20722</v>
      </c>
      <c r="Y562" s="5">
        <f>Y419+Y484+Y561</f>
        <v>5808</v>
      </c>
      <c r="Z562" s="5">
        <f>Z419+Z484+Z561</f>
        <v>17459348</v>
      </c>
      <c r="AA562" s="5">
        <f>AA419+AA484+AA561</f>
        <v>18603046</v>
      </c>
      <c r="AB562" s="5">
        <f>AB419+AB484+AB561</f>
        <v>21430</v>
      </c>
      <c r="AC562" s="5">
        <f>AC419+AC484+AC561</f>
        <v>14861</v>
      </c>
      <c r="AD562" s="5">
        <f>AD419+AD484+AD561</f>
        <v>5289650</v>
      </c>
      <c r="AE562" s="5">
        <f>AE419+AE484+AE561</f>
        <v>4966791</v>
      </c>
      <c r="AF562" s="5">
        <f>AF419+AF484+AF561</f>
        <v>1171231</v>
      </c>
      <c r="AG562" s="5">
        <f>AG419+AG484+AG561</f>
        <v>1223796</v>
      </c>
      <c r="AH562" s="5">
        <f>AH419+AH484+AH561</f>
        <v>97986</v>
      </c>
      <c r="AI562" s="5">
        <f>AI419+AI484+AI561</f>
        <v>127181</v>
      </c>
      <c r="AJ562" s="5">
        <f>AJ419+AJ484+AJ561</f>
        <v>123456</v>
      </c>
      <c r="AK562" s="5">
        <f>AK419+AK484+AK561</f>
        <v>12500</v>
      </c>
      <c r="AL562" s="5">
        <f>AL419+AL484+AL561</f>
        <v>1403627</v>
      </c>
      <c r="AM562" s="5">
        <f>AM419+AM484+AM561</f>
        <v>1641898</v>
      </c>
      <c r="AN562" s="5">
        <f>AN419+AN484+AN561</f>
        <v>501297</v>
      </c>
      <c r="AO562" s="5">
        <f>AO419+AO484+AO561</f>
        <v>652326</v>
      </c>
      <c r="AP562" s="5">
        <f>AP419+AP484+AP561</f>
        <v>26068025</v>
      </c>
      <c r="AQ562" s="5">
        <f>AQ419+AQ484+AQ561</f>
        <v>27242399</v>
      </c>
      <c r="AR562" s="4"/>
    </row>
    <row r="565" spans="1:44" x14ac:dyDescent="0.3">
      <c r="AP565" s="2"/>
      <c r="AQ565" s="2"/>
    </row>
    <row r="568" spans="1:44" x14ac:dyDescent="0.3"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1"/>
    </row>
    <row r="569" spans="1:44" x14ac:dyDescent="0.3">
      <c r="W569" s="1"/>
      <c r="X569" s="1"/>
      <c r="Z569"/>
      <c r="AA569"/>
      <c r="AM569" s="1"/>
      <c r="AN569" s="1"/>
      <c r="AO569" s="1"/>
      <c r="AQ569" s="2"/>
    </row>
    <row r="570" spans="1:44" x14ac:dyDescent="0.3">
      <c r="W570" s="1"/>
      <c r="X570" s="1"/>
      <c r="Z570"/>
      <c r="AA570"/>
      <c r="AM570" s="1"/>
      <c r="AN570" s="1"/>
      <c r="AO570" s="1"/>
    </row>
  </sheetData>
  <autoFilter ref="A6:AR562"/>
  <mergeCells count="4">
    <mergeCell ref="AN1:AR1"/>
    <mergeCell ref="AJ2:AR2"/>
    <mergeCell ref="AL3:AR3"/>
    <mergeCell ref="AL4:AR4"/>
  </mergeCells>
  <pageMargins left="0.7" right="0.7" top="0.75" bottom="0.75" header="0.3" footer="0.3"/>
  <pageSetup paperSize="9" scale="2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Izdevumi (Pielikums Nr.1)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Elvijs</dc:creator>
  <cp:lastModifiedBy>Elvijs</cp:lastModifiedBy>
  <dcterms:created xsi:type="dcterms:W3CDTF">2021-03-11T06:44:09Z</dcterms:created>
  <dcterms:modified xsi:type="dcterms:W3CDTF">2021-03-11T06:44:55Z</dcterms:modified>
</cp:coreProperties>
</file>