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naB\Desktop\2020\2020.gada plāns\"/>
    </mc:Choice>
  </mc:AlternateContent>
  <bookViews>
    <workbookView xWindow="0" yWindow="0" windowWidth="28800" windowHeight="11625"/>
  </bookViews>
  <sheets>
    <sheet name="Izdevumi atšifrējums" sheetId="1" r:id="rId1"/>
    <sheet name="Ieņēmumi atšifrējums" sheetId="2" r:id="rId2"/>
    <sheet name="Kopsavilkums" sheetId="8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8" l="1"/>
  <c r="C71" i="8" l="1"/>
  <c r="C70" i="8"/>
  <c r="C68" i="8"/>
  <c r="C63" i="8"/>
  <c r="C57" i="8"/>
  <c r="C52" i="8"/>
  <c r="C50" i="8"/>
  <c r="C46" i="8"/>
  <c r="C41" i="8"/>
  <c r="C36" i="8"/>
  <c r="C32" i="8"/>
  <c r="C27" i="8"/>
  <c r="C20" i="8"/>
  <c r="C10" i="8" s="1"/>
  <c r="C11" i="8"/>
  <c r="O119" i="1" l="1"/>
  <c r="O153" i="1"/>
  <c r="O194" i="1"/>
  <c r="O483" i="1"/>
  <c r="O495" i="1"/>
  <c r="O496" i="1"/>
  <c r="O540" i="1"/>
  <c r="O261" i="1"/>
  <c r="W261" i="1" s="1"/>
  <c r="O88" i="1"/>
  <c r="W88" i="1" s="1"/>
  <c r="O68" i="1"/>
  <c r="O69" i="1"/>
  <c r="O70" i="1"/>
  <c r="O71" i="1"/>
  <c r="O72" i="1"/>
  <c r="O73" i="1"/>
  <c r="O74" i="1"/>
  <c r="O76" i="1"/>
  <c r="O77" i="1"/>
  <c r="O78" i="1"/>
  <c r="O79" i="1"/>
  <c r="O80" i="1"/>
  <c r="O81" i="1"/>
  <c r="O82" i="1"/>
  <c r="O83" i="1"/>
  <c r="O84" i="1"/>
  <c r="O85" i="1"/>
  <c r="O86" i="1"/>
  <c r="O87" i="1"/>
  <c r="O89" i="1"/>
  <c r="O90" i="1"/>
  <c r="O91" i="1"/>
  <c r="D548" i="1"/>
  <c r="D75" i="1" l="1"/>
  <c r="O75" i="1" s="1"/>
  <c r="M59" i="1" l="1"/>
  <c r="S28" i="2" l="1"/>
  <c r="S29" i="2"/>
  <c r="S30" i="2"/>
  <c r="S31" i="2"/>
  <c r="Q466" i="1" l="1"/>
  <c r="O492" i="1" l="1"/>
  <c r="O548" i="1" l="1"/>
  <c r="W548" i="1" s="1"/>
  <c r="U497" i="1"/>
  <c r="O533" i="1"/>
  <c r="W533" i="1" s="1"/>
  <c r="O532" i="1"/>
  <c r="W532" i="1" s="1"/>
  <c r="O531" i="1"/>
  <c r="W531" i="1" s="1"/>
  <c r="O341" i="1"/>
  <c r="W341" i="1" s="1"/>
  <c r="D16" i="2"/>
  <c r="S27" i="2" l="1"/>
  <c r="S16" i="2"/>
  <c r="S13" i="2"/>
  <c r="S15" i="2"/>
  <c r="O543" i="1"/>
  <c r="W543" i="1" s="1"/>
  <c r="O449" i="1"/>
  <c r="W449" i="1" s="1"/>
  <c r="O510" i="1"/>
  <c r="W510" i="1" s="1"/>
  <c r="O471" i="1"/>
  <c r="W471" i="1" s="1"/>
  <c r="O470" i="1"/>
  <c r="W470" i="1" s="1"/>
  <c r="O472" i="1"/>
  <c r="W472" i="1" s="1"/>
  <c r="O469" i="1"/>
  <c r="O400" i="1"/>
  <c r="W400" i="1" s="1"/>
  <c r="O346" i="1"/>
  <c r="W346" i="1" s="1"/>
  <c r="O319" i="1"/>
  <c r="W319" i="1" s="1"/>
  <c r="O239" i="1"/>
  <c r="W239" i="1" s="1"/>
  <c r="O201" i="1"/>
  <c r="W201" i="1" s="1"/>
  <c r="O174" i="1"/>
  <c r="W174" i="1" s="1"/>
  <c r="O136" i="1"/>
  <c r="W136" i="1" s="1"/>
  <c r="O107" i="1"/>
  <c r="W107" i="1" s="1"/>
  <c r="W78" i="1"/>
  <c r="O48" i="1"/>
  <c r="W48" i="1" s="1"/>
  <c r="O24" i="1"/>
  <c r="W24" i="1" s="1"/>
  <c r="O276" i="1"/>
  <c r="W276" i="1" s="1"/>
  <c r="W194" i="1"/>
  <c r="D199" i="1"/>
  <c r="S98" i="1"/>
  <c r="S99" i="1"/>
  <c r="C32" i="2"/>
  <c r="S32" i="2" s="1"/>
  <c r="W483" i="1"/>
  <c r="D435" i="1"/>
  <c r="D431" i="1"/>
  <c r="D397" i="1"/>
  <c r="D411" i="1" s="1"/>
  <c r="D22" i="1"/>
  <c r="D344" i="1"/>
  <c r="D360" i="1" s="1"/>
  <c r="D316" i="1"/>
  <c r="D330" i="1" s="1"/>
  <c r="D241" i="1"/>
  <c r="O241" i="1" s="1"/>
  <c r="W241" i="1" s="1"/>
  <c r="D235" i="1"/>
  <c r="D177" i="1"/>
  <c r="D172" i="1"/>
  <c r="O172" i="1" s="1"/>
  <c r="W172" i="1" s="1"/>
  <c r="D139" i="1"/>
  <c r="O139" i="1" s="1"/>
  <c r="W139" i="1" s="1"/>
  <c r="D134" i="1"/>
  <c r="D115" i="1"/>
  <c r="D114" i="1"/>
  <c r="D104" i="1"/>
  <c r="O104" i="1" s="1"/>
  <c r="W104" i="1" s="1"/>
  <c r="D92" i="1"/>
  <c r="D19" i="1"/>
  <c r="D422" i="1"/>
  <c r="D418" i="1"/>
  <c r="O418" i="1" s="1"/>
  <c r="W418" i="1" s="1"/>
  <c r="D414" i="1"/>
  <c r="O542" i="1"/>
  <c r="W542" i="1" s="1"/>
  <c r="W540" i="1"/>
  <c r="Q83" i="1"/>
  <c r="D281" i="1"/>
  <c r="D66" i="1"/>
  <c r="D224" i="1"/>
  <c r="D300" i="1"/>
  <c r="D383" i="1"/>
  <c r="D550" i="1"/>
  <c r="W119" i="1"/>
  <c r="O464" i="1"/>
  <c r="W464" i="1" s="1"/>
  <c r="O466" i="1"/>
  <c r="W466" i="1" s="1"/>
  <c r="O513" i="1"/>
  <c r="W513" i="1" s="1"/>
  <c r="O544" i="1"/>
  <c r="W544" i="1" s="1"/>
  <c r="O545" i="1"/>
  <c r="W545" i="1" s="1"/>
  <c r="O546" i="1"/>
  <c r="W546" i="1" s="1"/>
  <c r="O547" i="1"/>
  <c r="W547" i="1" s="1"/>
  <c r="O549" i="1"/>
  <c r="W549" i="1" s="1"/>
  <c r="O477" i="1"/>
  <c r="W477" i="1" s="1"/>
  <c r="O479" i="1"/>
  <c r="W479" i="1" s="1"/>
  <c r="O480" i="1"/>
  <c r="W480" i="1" s="1"/>
  <c r="O481" i="1"/>
  <c r="W481" i="1" s="1"/>
  <c r="O482" i="1"/>
  <c r="W482" i="1" s="1"/>
  <c r="O484" i="1"/>
  <c r="W484" i="1" s="1"/>
  <c r="O486" i="1"/>
  <c r="W486" i="1" s="1"/>
  <c r="O487" i="1"/>
  <c r="W487" i="1" s="1"/>
  <c r="O488" i="1"/>
  <c r="W488" i="1" s="1"/>
  <c r="O489" i="1"/>
  <c r="W489" i="1" s="1"/>
  <c r="O490" i="1"/>
  <c r="W490" i="1" s="1"/>
  <c r="O491" i="1"/>
  <c r="W491" i="1" s="1"/>
  <c r="W492" i="1"/>
  <c r="O493" i="1"/>
  <c r="W493" i="1" s="1"/>
  <c r="O494" i="1"/>
  <c r="W494" i="1" s="1"/>
  <c r="W495" i="1"/>
  <c r="W496" i="1"/>
  <c r="O497" i="1"/>
  <c r="U550" i="1"/>
  <c r="O498" i="1"/>
  <c r="W498" i="1" s="1"/>
  <c r="O499" i="1"/>
  <c r="W499" i="1" s="1"/>
  <c r="O500" i="1"/>
  <c r="W500" i="1" s="1"/>
  <c r="O501" i="1"/>
  <c r="W501" i="1" s="1"/>
  <c r="O502" i="1"/>
  <c r="W502" i="1" s="1"/>
  <c r="O503" i="1"/>
  <c r="W503" i="1" s="1"/>
  <c r="O504" i="1"/>
  <c r="W504" i="1" s="1"/>
  <c r="O505" i="1"/>
  <c r="W505" i="1" s="1"/>
  <c r="O506" i="1"/>
  <c r="W506" i="1" s="1"/>
  <c r="O507" i="1"/>
  <c r="W507" i="1" s="1"/>
  <c r="O508" i="1"/>
  <c r="W508" i="1" s="1"/>
  <c r="O509" i="1"/>
  <c r="W509" i="1" s="1"/>
  <c r="O511" i="1"/>
  <c r="W511" i="1" s="1"/>
  <c r="O512" i="1"/>
  <c r="W512" i="1" s="1"/>
  <c r="O485" i="1"/>
  <c r="W485" i="1" s="1"/>
  <c r="O514" i="1"/>
  <c r="W514" i="1" s="1"/>
  <c r="O515" i="1"/>
  <c r="W515" i="1" s="1"/>
  <c r="O516" i="1"/>
  <c r="W516" i="1" s="1"/>
  <c r="O517" i="1"/>
  <c r="W517" i="1" s="1"/>
  <c r="O518" i="1"/>
  <c r="W518" i="1" s="1"/>
  <c r="O519" i="1"/>
  <c r="W519" i="1" s="1"/>
  <c r="O520" i="1"/>
  <c r="W520" i="1" s="1"/>
  <c r="O521" i="1"/>
  <c r="W521" i="1" s="1"/>
  <c r="O522" i="1"/>
  <c r="W522" i="1" s="1"/>
  <c r="O523" i="1"/>
  <c r="W523" i="1" s="1"/>
  <c r="O524" i="1"/>
  <c r="W524" i="1" s="1"/>
  <c r="O525" i="1"/>
  <c r="W525" i="1" s="1"/>
  <c r="O526" i="1"/>
  <c r="W526" i="1" s="1"/>
  <c r="O527" i="1"/>
  <c r="W527" i="1" s="1"/>
  <c r="O529" i="1"/>
  <c r="W529" i="1" s="1"/>
  <c r="O530" i="1"/>
  <c r="W530" i="1" s="1"/>
  <c r="O534" i="1"/>
  <c r="W534" i="1" s="1"/>
  <c r="O535" i="1"/>
  <c r="W535" i="1" s="1"/>
  <c r="O536" i="1"/>
  <c r="W536" i="1" s="1"/>
  <c r="O538" i="1"/>
  <c r="W538" i="1" s="1"/>
  <c r="O539" i="1"/>
  <c r="W539" i="1" s="1"/>
  <c r="O541" i="1"/>
  <c r="W541" i="1" s="1"/>
  <c r="S26" i="2"/>
  <c r="O380" i="1"/>
  <c r="W380" i="1" s="1"/>
  <c r="W153" i="1"/>
  <c r="O229" i="1"/>
  <c r="W229" i="1" s="1"/>
  <c r="O167" i="1"/>
  <c r="W167" i="1" s="1"/>
  <c r="O177" i="1"/>
  <c r="W177" i="1" s="1"/>
  <c r="O11" i="1"/>
  <c r="W11" i="1" s="1"/>
  <c r="I35" i="1"/>
  <c r="O269" i="1"/>
  <c r="W269" i="1" s="1"/>
  <c r="O270" i="1"/>
  <c r="W270" i="1" s="1"/>
  <c r="O266" i="1"/>
  <c r="W266" i="1" s="1"/>
  <c r="O267" i="1"/>
  <c r="W267" i="1" s="1"/>
  <c r="O41" i="1"/>
  <c r="W41" i="1" s="1"/>
  <c r="I66" i="1"/>
  <c r="O306" i="1"/>
  <c r="W306" i="1" s="1"/>
  <c r="O295" i="1"/>
  <c r="W295" i="1" s="1"/>
  <c r="O391" i="1"/>
  <c r="W391" i="1" s="1"/>
  <c r="I550" i="1"/>
  <c r="O462" i="1"/>
  <c r="W462" i="1" s="1"/>
  <c r="I411" i="1"/>
  <c r="I330" i="1"/>
  <c r="I300" i="1"/>
  <c r="I281" i="1"/>
  <c r="I256" i="1"/>
  <c r="I224" i="1"/>
  <c r="E67" i="1"/>
  <c r="E92" i="1" s="1"/>
  <c r="F67" i="1"/>
  <c r="F92" i="1" s="1"/>
  <c r="G67" i="1"/>
  <c r="G92" i="1" s="1"/>
  <c r="H67" i="1"/>
  <c r="H92" i="1" s="1"/>
  <c r="I67" i="1"/>
  <c r="I92" i="1" s="1"/>
  <c r="K67" i="1"/>
  <c r="K92" i="1" s="1"/>
  <c r="Q67" i="1"/>
  <c r="R67" i="1"/>
  <c r="R92" i="1" s="1"/>
  <c r="O336" i="1"/>
  <c r="W336" i="1" s="1"/>
  <c r="I360" i="1"/>
  <c r="W71" i="1"/>
  <c r="O97" i="1"/>
  <c r="W97" i="1" s="1"/>
  <c r="I124" i="1"/>
  <c r="I476" i="1"/>
  <c r="I383" i="1"/>
  <c r="O379" i="1"/>
  <c r="W379" i="1" s="1"/>
  <c r="O378" i="1"/>
  <c r="W378" i="1" s="1"/>
  <c r="O382" i="1"/>
  <c r="W382" i="1" s="1"/>
  <c r="O381" i="1"/>
  <c r="W381" i="1" s="1"/>
  <c r="O377" i="1"/>
  <c r="W377" i="1" s="1"/>
  <c r="O376" i="1"/>
  <c r="W376" i="1" s="1"/>
  <c r="O375" i="1"/>
  <c r="W375" i="1" s="1"/>
  <c r="O374" i="1"/>
  <c r="W374" i="1" s="1"/>
  <c r="O373" i="1"/>
  <c r="W373" i="1" s="1"/>
  <c r="O372" i="1"/>
  <c r="W372" i="1" s="1"/>
  <c r="O371" i="1"/>
  <c r="W371" i="1" s="1"/>
  <c r="O370" i="1"/>
  <c r="W370" i="1" s="1"/>
  <c r="O369" i="1"/>
  <c r="W369" i="1" s="1"/>
  <c r="O368" i="1"/>
  <c r="W368" i="1" s="1"/>
  <c r="O367" i="1"/>
  <c r="W367" i="1" s="1"/>
  <c r="O366" i="1"/>
  <c r="W366" i="1" s="1"/>
  <c r="O365" i="1"/>
  <c r="W365" i="1" s="1"/>
  <c r="O364" i="1"/>
  <c r="W364" i="1" s="1"/>
  <c r="O363" i="1"/>
  <c r="W363" i="1" s="1"/>
  <c r="O362" i="1"/>
  <c r="W362" i="1" s="1"/>
  <c r="O361" i="1"/>
  <c r="W361" i="1" s="1"/>
  <c r="O187" i="1"/>
  <c r="W187" i="1" s="1"/>
  <c r="O186" i="1"/>
  <c r="W186" i="1" s="1"/>
  <c r="O185" i="1"/>
  <c r="W185" i="1" s="1"/>
  <c r="O184" i="1"/>
  <c r="W184" i="1" s="1"/>
  <c r="O183" i="1"/>
  <c r="W183" i="1" s="1"/>
  <c r="O182" i="1"/>
  <c r="W182" i="1" s="1"/>
  <c r="O181" i="1"/>
  <c r="W181" i="1" s="1"/>
  <c r="O180" i="1"/>
  <c r="W180" i="1" s="1"/>
  <c r="O179" i="1"/>
  <c r="W179" i="1" s="1"/>
  <c r="O178" i="1"/>
  <c r="W178" i="1" s="1"/>
  <c r="O176" i="1"/>
  <c r="W176" i="1" s="1"/>
  <c r="O175" i="1"/>
  <c r="O173" i="1"/>
  <c r="W173" i="1" s="1"/>
  <c r="O171" i="1"/>
  <c r="W171" i="1" s="1"/>
  <c r="O170" i="1"/>
  <c r="W170" i="1" s="1"/>
  <c r="O169" i="1"/>
  <c r="W169" i="1" s="1"/>
  <c r="O168" i="1"/>
  <c r="W168" i="1" s="1"/>
  <c r="O166" i="1"/>
  <c r="W166" i="1" s="1"/>
  <c r="O165" i="1"/>
  <c r="W165" i="1" s="1"/>
  <c r="O164" i="1"/>
  <c r="W164" i="1" s="1"/>
  <c r="O163" i="1"/>
  <c r="R163" i="1"/>
  <c r="R188" i="1" s="1"/>
  <c r="O162" i="1"/>
  <c r="W162" i="1" s="1"/>
  <c r="I188" i="1"/>
  <c r="I161" i="1"/>
  <c r="O384" i="1"/>
  <c r="W384" i="1" s="1"/>
  <c r="O385" i="1"/>
  <c r="W385" i="1" s="1"/>
  <c r="O386" i="1"/>
  <c r="W386" i="1" s="1"/>
  <c r="O387" i="1"/>
  <c r="W387" i="1" s="1"/>
  <c r="O388" i="1"/>
  <c r="W388" i="1" s="1"/>
  <c r="O389" i="1"/>
  <c r="W389" i="1" s="1"/>
  <c r="O390" i="1"/>
  <c r="W390" i="1" s="1"/>
  <c r="O392" i="1"/>
  <c r="W392" i="1" s="1"/>
  <c r="O393" i="1"/>
  <c r="W393" i="1" s="1"/>
  <c r="O394" i="1"/>
  <c r="W394" i="1" s="1"/>
  <c r="O395" i="1"/>
  <c r="W395" i="1" s="1"/>
  <c r="O396" i="1"/>
  <c r="W396" i="1" s="1"/>
  <c r="O398" i="1"/>
  <c r="W398" i="1" s="1"/>
  <c r="O399" i="1"/>
  <c r="W399" i="1" s="1"/>
  <c r="O401" i="1"/>
  <c r="W401" i="1" s="1"/>
  <c r="O402" i="1"/>
  <c r="W402" i="1" s="1"/>
  <c r="O403" i="1"/>
  <c r="W403" i="1" s="1"/>
  <c r="O404" i="1"/>
  <c r="W404" i="1" s="1"/>
  <c r="O405" i="1"/>
  <c r="W405" i="1" s="1"/>
  <c r="O406" i="1"/>
  <c r="W406" i="1" s="1"/>
  <c r="O407" i="1"/>
  <c r="W407" i="1" s="1"/>
  <c r="O408" i="1"/>
  <c r="W408" i="1" s="1"/>
  <c r="O409" i="1"/>
  <c r="W409" i="1" s="1"/>
  <c r="O410" i="1"/>
  <c r="W410" i="1" s="1"/>
  <c r="O331" i="1"/>
  <c r="W331" i="1" s="1"/>
  <c r="O332" i="1"/>
  <c r="W332" i="1" s="1"/>
  <c r="O333" i="1"/>
  <c r="O334" i="1"/>
  <c r="W334" i="1" s="1"/>
  <c r="O335" i="1"/>
  <c r="W335" i="1" s="1"/>
  <c r="O337" i="1"/>
  <c r="W337" i="1" s="1"/>
  <c r="O338" i="1"/>
  <c r="W338" i="1" s="1"/>
  <c r="O339" i="1"/>
  <c r="W339" i="1" s="1"/>
  <c r="O340" i="1"/>
  <c r="W340" i="1" s="1"/>
  <c r="O342" i="1"/>
  <c r="W342" i="1" s="1"/>
  <c r="O343" i="1"/>
  <c r="W343" i="1" s="1"/>
  <c r="O344" i="1"/>
  <c r="W344" i="1" s="1"/>
  <c r="O345" i="1"/>
  <c r="W345" i="1" s="1"/>
  <c r="O347" i="1"/>
  <c r="W347" i="1" s="1"/>
  <c r="O348" i="1"/>
  <c r="W348" i="1" s="1"/>
  <c r="O349" i="1"/>
  <c r="W349" i="1" s="1"/>
  <c r="O350" i="1"/>
  <c r="W350" i="1" s="1"/>
  <c r="O351" i="1"/>
  <c r="W351" i="1" s="1"/>
  <c r="O352" i="1"/>
  <c r="W352" i="1" s="1"/>
  <c r="O353" i="1"/>
  <c r="W353" i="1" s="1"/>
  <c r="O354" i="1"/>
  <c r="W354" i="1" s="1"/>
  <c r="O355" i="1"/>
  <c r="W355" i="1" s="1"/>
  <c r="O356" i="1"/>
  <c r="W356" i="1" s="1"/>
  <c r="O357" i="1"/>
  <c r="W357" i="1" s="1"/>
  <c r="O358" i="1"/>
  <c r="W358" i="1" s="1"/>
  <c r="O359" i="1"/>
  <c r="W359" i="1" s="1"/>
  <c r="O301" i="1"/>
  <c r="W301" i="1" s="1"/>
  <c r="O302" i="1"/>
  <c r="W302" i="1" s="1"/>
  <c r="O303" i="1"/>
  <c r="W303" i="1" s="1"/>
  <c r="O304" i="1"/>
  <c r="W304" i="1" s="1"/>
  <c r="O305" i="1"/>
  <c r="W305" i="1" s="1"/>
  <c r="O307" i="1"/>
  <c r="W307" i="1" s="1"/>
  <c r="O308" i="1"/>
  <c r="W308" i="1" s="1"/>
  <c r="O309" i="1"/>
  <c r="W309" i="1" s="1"/>
  <c r="O310" i="1"/>
  <c r="W310" i="1" s="1"/>
  <c r="O311" i="1"/>
  <c r="W311" i="1" s="1"/>
  <c r="O312" i="1"/>
  <c r="W312" i="1" s="1"/>
  <c r="O313" i="1"/>
  <c r="W313" i="1" s="1"/>
  <c r="O314" i="1"/>
  <c r="W314" i="1" s="1"/>
  <c r="O315" i="1"/>
  <c r="W315" i="1" s="1"/>
  <c r="O316" i="1"/>
  <c r="W316" i="1" s="1"/>
  <c r="O317" i="1"/>
  <c r="W317" i="1" s="1"/>
  <c r="O318" i="1"/>
  <c r="W318" i="1" s="1"/>
  <c r="O320" i="1"/>
  <c r="W320" i="1" s="1"/>
  <c r="O321" i="1"/>
  <c r="W321" i="1" s="1"/>
  <c r="O322" i="1"/>
  <c r="W322" i="1" s="1"/>
  <c r="O323" i="1"/>
  <c r="W323" i="1" s="1"/>
  <c r="O324" i="1"/>
  <c r="W324" i="1" s="1"/>
  <c r="O325" i="1"/>
  <c r="W325" i="1" s="1"/>
  <c r="O326" i="1"/>
  <c r="W326" i="1" s="1"/>
  <c r="O327" i="1"/>
  <c r="W327" i="1" s="1"/>
  <c r="O328" i="1"/>
  <c r="W328" i="1" s="1"/>
  <c r="O329" i="1"/>
  <c r="W329" i="1" s="1"/>
  <c r="O282" i="1"/>
  <c r="W282" i="1" s="1"/>
  <c r="O283" i="1"/>
  <c r="O284" i="1"/>
  <c r="W284" i="1" s="1"/>
  <c r="O285" i="1"/>
  <c r="W285" i="1" s="1"/>
  <c r="O286" i="1"/>
  <c r="W286" i="1" s="1"/>
  <c r="O287" i="1"/>
  <c r="W287" i="1" s="1"/>
  <c r="O288" i="1"/>
  <c r="W288" i="1" s="1"/>
  <c r="O289" i="1"/>
  <c r="W289" i="1" s="1"/>
  <c r="O290" i="1"/>
  <c r="W290" i="1" s="1"/>
  <c r="O291" i="1"/>
  <c r="W291" i="1" s="1"/>
  <c r="O292" i="1"/>
  <c r="W292" i="1" s="1"/>
  <c r="O293" i="1"/>
  <c r="W293" i="1" s="1"/>
  <c r="O297" i="1"/>
  <c r="W297" i="1" s="1"/>
  <c r="O298" i="1"/>
  <c r="W298" i="1" s="1"/>
  <c r="O299" i="1"/>
  <c r="W299" i="1" s="1"/>
  <c r="O294" i="1"/>
  <c r="W294" i="1" s="1"/>
  <c r="O296" i="1"/>
  <c r="W296" i="1" s="1"/>
  <c r="O257" i="1"/>
  <c r="W257" i="1" s="1"/>
  <c r="O258" i="1"/>
  <c r="W258" i="1" s="1"/>
  <c r="O259" i="1"/>
  <c r="W259" i="1" s="1"/>
  <c r="O260" i="1"/>
  <c r="W260" i="1" s="1"/>
  <c r="O262" i="1"/>
  <c r="W262" i="1" s="1"/>
  <c r="O263" i="1"/>
  <c r="W263" i="1" s="1"/>
  <c r="O264" i="1"/>
  <c r="W264" i="1" s="1"/>
  <c r="O265" i="1"/>
  <c r="W265" i="1" s="1"/>
  <c r="O268" i="1"/>
  <c r="W268" i="1" s="1"/>
  <c r="O271" i="1"/>
  <c r="W271" i="1" s="1"/>
  <c r="O272" i="1"/>
  <c r="W272" i="1" s="1"/>
  <c r="O273" i="1"/>
  <c r="W273" i="1" s="1"/>
  <c r="O274" i="1"/>
  <c r="W274" i="1" s="1"/>
  <c r="O275" i="1"/>
  <c r="W275" i="1" s="1"/>
  <c r="O277" i="1"/>
  <c r="W277" i="1" s="1"/>
  <c r="O278" i="1"/>
  <c r="W278" i="1" s="1"/>
  <c r="O279" i="1"/>
  <c r="W279" i="1" s="1"/>
  <c r="O280" i="1"/>
  <c r="W280" i="1" s="1"/>
  <c r="O225" i="1"/>
  <c r="W225" i="1" s="1"/>
  <c r="O226" i="1"/>
  <c r="W226" i="1" s="1"/>
  <c r="O227" i="1"/>
  <c r="W227" i="1" s="1"/>
  <c r="O228" i="1"/>
  <c r="W228" i="1" s="1"/>
  <c r="O230" i="1"/>
  <c r="W230" i="1" s="1"/>
  <c r="O231" i="1"/>
  <c r="W231" i="1" s="1"/>
  <c r="O232" i="1"/>
  <c r="W232" i="1" s="1"/>
  <c r="O233" i="1"/>
  <c r="W233" i="1" s="1"/>
  <c r="O234" i="1"/>
  <c r="W234" i="1" s="1"/>
  <c r="O235" i="1"/>
  <c r="W235" i="1" s="1"/>
  <c r="O236" i="1"/>
  <c r="W236" i="1" s="1"/>
  <c r="O237" i="1"/>
  <c r="W237" i="1" s="1"/>
  <c r="O238" i="1"/>
  <c r="W238" i="1" s="1"/>
  <c r="O240" i="1"/>
  <c r="W240" i="1" s="1"/>
  <c r="O242" i="1"/>
  <c r="W242" i="1" s="1"/>
  <c r="O243" i="1"/>
  <c r="W243" i="1" s="1"/>
  <c r="O244" i="1"/>
  <c r="W244" i="1" s="1"/>
  <c r="O245" i="1"/>
  <c r="W245" i="1" s="1"/>
  <c r="O246" i="1"/>
  <c r="W246" i="1" s="1"/>
  <c r="O247" i="1"/>
  <c r="W247" i="1" s="1"/>
  <c r="O248" i="1"/>
  <c r="W248" i="1" s="1"/>
  <c r="O249" i="1"/>
  <c r="W249" i="1" s="1"/>
  <c r="O250" i="1"/>
  <c r="W250" i="1" s="1"/>
  <c r="O251" i="1"/>
  <c r="W251" i="1" s="1"/>
  <c r="O252" i="1"/>
  <c r="W252" i="1" s="1"/>
  <c r="O253" i="1"/>
  <c r="W253" i="1" s="1"/>
  <c r="O254" i="1"/>
  <c r="W254" i="1" s="1"/>
  <c r="O255" i="1"/>
  <c r="W255" i="1" s="1"/>
  <c r="O189" i="1"/>
  <c r="W189" i="1" s="1"/>
  <c r="O190" i="1"/>
  <c r="W190" i="1" s="1"/>
  <c r="O191" i="1"/>
  <c r="W191" i="1" s="1"/>
  <c r="O192" i="1"/>
  <c r="W192" i="1" s="1"/>
  <c r="O193" i="1"/>
  <c r="W193" i="1" s="1"/>
  <c r="O195" i="1"/>
  <c r="W195" i="1" s="1"/>
  <c r="O196" i="1"/>
  <c r="W196" i="1" s="1"/>
  <c r="O197" i="1"/>
  <c r="W197" i="1" s="1"/>
  <c r="O198" i="1"/>
  <c r="W198" i="1" s="1"/>
  <c r="O199" i="1"/>
  <c r="W199" i="1" s="1"/>
  <c r="O200" i="1"/>
  <c r="W200" i="1" s="1"/>
  <c r="O202" i="1"/>
  <c r="W202" i="1" s="1"/>
  <c r="O203" i="1"/>
  <c r="W203" i="1" s="1"/>
  <c r="O204" i="1"/>
  <c r="W204" i="1" s="1"/>
  <c r="O205" i="1"/>
  <c r="W205" i="1" s="1"/>
  <c r="O206" i="1"/>
  <c r="W206" i="1" s="1"/>
  <c r="O207" i="1"/>
  <c r="W207" i="1" s="1"/>
  <c r="O208" i="1"/>
  <c r="W208" i="1" s="1"/>
  <c r="O209" i="1"/>
  <c r="W209" i="1" s="1"/>
  <c r="O210" i="1"/>
  <c r="W210" i="1" s="1"/>
  <c r="O211" i="1"/>
  <c r="W211" i="1" s="1"/>
  <c r="O212" i="1"/>
  <c r="W212" i="1" s="1"/>
  <c r="O213" i="1"/>
  <c r="W213" i="1" s="1"/>
  <c r="O214" i="1"/>
  <c r="W214" i="1" s="1"/>
  <c r="O215" i="1"/>
  <c r="W215" i="1" s="1"/>
  <c r="O216" i="1"/>
  <c r="W216" i="1" s="1"/>
  <c r="O217" i="1"/>
  <c r="W217" i="1" s="1"/>
  <c r="O218" i="1"/>
  <c r="W218" i="1" s="1"/>
  <c r="O219" i="1"/>
  <c r="W219" i="1" s="1"/>
  <c r="O220" i="1"/>
  <c r="W220" i="1" s="1"/>
  <c r="O221" i="1"/>
  <c r="W221" i="1" s="1"/>
  <c r="O222" i="1"/>
  <c r="W222" i="1" s="1"/>
  <c r="O223" i="1"/>
  <c r="W223" i="1" s="1"/>
  <c r="O125" i="1"/>
  <c r="W125" i="1" s="1"/>
  <c r="O126" i="1"/>
  <c r="W126" i="1" s="1"/>
  <c r="O127" i="1"/>
  <c r="W127" i="1" s="1"/>
  <c r="O128" i="1"/>
  <c r="W128" i="1" s="1"/>
  <c r="O129" i="1"/>
  <c r="W129" i="1" s="1"/>
  <c r="O130" i="1"/>
  <c r="W130" i="1" s="1"/>
  <c r="O131" i="1"/>
  <c r="W131" i="1" s="1"/>
  <c r="O132" i="1"/>
  <c r="W132" i="1" s="1"/>
  <c r="O133" i="1"/>
  <c r="W133" i="1" s="1"/>
  <c r="O134" i="1"/>
  <c r="W134" i="1" s="1"/>
  <c r="O135" i="1"/>
  <c r="W135" i="1" s="1"/>
  <c r="O137" i="1"/>
  <c r="W137" i="1" s="1"/>
  <c r="O138" i="1"/>
  <c r="W138" i="1" s="1"/>
  <c r="O140" i="1"/>
  <c r="W140" i="1" s="1"/>
  <c r="O141" i="1"/>
  <c r="W141" i="1" s="1"/>
  <c r="O142" i="1"/>
  <c r="W142" i="1" s="1"/>
  <c r="O143" i="1"/>
  <c r="W143" i="1" s="1"/>
  <c r="O144" i="1"/>
  <c r="W144" i="1" s="1"/>
  <c r="O145" i="1"/>
  <c r="W145" i="1" s="1"/>
  <c r="O146" i="1"/>
  <c r="W146" i="1" s="1"/>
  <c r="O147" i="1"/>
  <c r="W147" i="1" s="1"/>
  <c r="O148" i="1"/>
  <c r="W148" i="1" s="1"/>
  <c r="O149" i="1"/>
  <c r="W149" i="1" s="1"/>
  <c r="O150" i="1"/>
  <c r="W150" i="1" s="1"/>
  <c r="O151" i="1"/>
  <c r="W151" i="1" s="1"/>
  <c r="O152" i="1"/>
  <c r="W152" i="1" s="1"/>
  <c r="O154" i="1"/>
  <c r="W154" i="1" s="1"/>
  <c r="O155" i="1"/>
  <c r="W155" i="1" s="1"/>
  <c r="O156" i="1"/>
  <c r="W156" i="1" s="1"/>
  <c r="O157" i="1"/>
  <c r="W157" i="1" s="1"/>
  <c r="O158" i="1"/>
  <c r="W158" i="1" s="1"/>
  <c r="O159" i="1"/>
  <c r="W159" i="1" s="1"/>
  <c r="O160" i="1"/>
  <c r="W160" i="1" s="1"/>
  <c r="O93" i="1"/>
  <c r="W93" i="1" s="1"/>
  <c r="O94" i="1"/>
  <c r="W94" i="1" s="1"/>
  <c r="O95" i="1"/>
  <c r="W95" i="1" s="1"/>
  <c r="O96" i="1"/>
  <c r="W96" i="1" s="1"/>
  <c r="O98" i="1"/>
  <c r="W98" i="1" s="1"/>
  <c r="O99" i="1"/>
  <c r="W99" i="1" s="1"/>
  <c r="O100" i="1"/>
  <c r="W100" i="1" s="1"/>
  <c r="O101" i="1"/>
  <c r="W101" i="1" s="1"/>
  <c r="O102" i="1"/>
  <c r="W102" i="1" s="1"/>
  <c r="O103" i="1"/>
  <c r="W103" i="1" s="1"/>
  <c r="O105" i="1"/>
  <c r="W105" i="1" s="1"/>
  <c r="O106" i="1"/>
  <c r="W106" i="1" s="1"/>
  <c r="O108" i="1"/>
  <c r="W108" i="1" s="1"/>
  <c r="O109" i="1"/>
  <c r="W109" i="1" s="1"/>
  <c r="O110" i="1"/>
  <c r="W110" i="1" s="1"/>
  <c r="O111" i="1"/>
  <c r="W111" i="1" s="1"/>
  <c r="O112" i="1"/>
  <c r="W112" i="1" s="1"/>
  <c r="O113" i="1"/>
  <c r="W113" i="1" s="1"/>
  <c r="O114" i="1"/>
  <c r="W114" i="1" s="1"/>
  <c r="O115" i="1"/>
  <c r="W115" i="1" s="1"/>
  <c r="O116" i="1"/>
  <c r="W116" i="1" s="1"/>
  <c r="O117" i="1"/>
  <c r="W117" i="1" s="1"/>
  <c r="O118" i="1"/>
  <c r="W118" i="1" s="1"/>
  <c r="O120" i="1"/>
  <c r="W120" i="1" s="1"/>
  <c r="O121" i="1"/>
  <c r="W121" i="1" s="1"/>
  <c r="O122" i="1"/>
  <c r="W122" i="1" s="1"/>
  <c r="O123" i="1"/>
  <c r="W123" i="1" s="1"/>
  <c r="W68" i="1"/>
  <c r="W69" i="1"/>
  <c r="W70" i="1"/>
  <c r="W72" i="1"/>
  <c r="W73" i="1"/>
  <c r="W74" i="1"/>
  <c r="W75" i="1"/>
  <c r="W76" i="1"/>
  <c r="W77" i="1"/>
  <c r="W79" i="1"/>
  <c r="W80" i="1"/>
  <c r="W81" i="1"/>
  <c r="W82" i="1"/>
  <c r="W83" i="1"/>
  <c r="W84" i="1"/>
  <c r="W85" i="1"/>
  <c r="W86" i="1"/>
  <c r="W87" i="1"/>
  <c r="W89" i="1"/>
  <c r="W90" i="1"/>
  <c r="W91" i="1"/>
  <c r="O36" i="1"/>
  <c r="W36" i="1" s="1"/>
  <c r="O37" i="1"/>
  <c r="W37" i="1" s="1"/>
  <c r="O38" i="1"/>
  <c r="W38" i="1" s="1"/>
  <c r="O39" i="1"/>
  <c r="W39" i="1" s="1"/>
  <c r="O40" i="1"/>
  <c r="W40" i="1" s="1"/>
  <c r="O42" i="1"/>
  <c r="W42" i="1" s="1"/>
  <c r="O43" i="1"/>
  <c r="W43" i="1" s="1"/>
  <c r="O44" i="1"/>
  <c r="W44" i="1" s="1"/>
  <c r="O45" i="1"/>
  <c r="W45" i="1" s="1"/>
  <c r="O46" i="1"/>
  <c r="W46" i="1" s="1"/>
  <c r="O47" i="1"/>
  <c r="W47" i="1" s="1"/>
  <c r="O49" i="1"/>
  <c r="W49" i="1" s="1"/>
  <c r="O50" i="1"/>
  <c r="W50" i="1" s="1"/>
  <c r="O51" i="1"/>
  <c r="W51" i="1" s="1"/>
  <c r="O52" i="1"/>
  <c r="W52" i="1" s="1"/>
  <c r="O53" i="1"/>
  <c r="W53" i="1" s="1"/>
  <c r="O54" i="1"/>
  <c r="W54" i="1" s="1"/>
  <c r="O55" i="1"/>
  <c r="W55" i="1" s="1"/>
  <c r="O56" i="1"/>
  <c r="W56" i="1" s="1"/>
  <c r="O57" i="1"/>
  <c r="W57" i="1" s="1"/>
  <c r="O58" i="1"/>
  <c r="W58" i="1" s="1"/>
  <c r="O59" i="1"/>
  <c r="W59" i="1" s="1"/>
  <c r="O60" i="1"/>
  <c r="W60" i="1" s="1"/>
  <c r="O61" i="1"/>
  <c r="W61" i="1" s="1"/>
  <c r="O62" i="1"/>
  <c r="W62" i="1" s="1"/>
  <c r="O63" i="1"/>
  <c r="W63" i="1" s="1"/>
  <c r="O64" i="1"/>
  <c r="W64" i="1" s="1"/>
  <c r="O65" i="1"/>
  <c r="W65" i="1" s="1"/>
  <c r="N35" i="1"/>
  <c r="O8" i="1"/>
  <c r="W8" i="1" s="1"/>
  <c r="O9" i="1"/>
  <c r="W9" i="1" s="1"/>
  <c r="O10" i="1"/>
  <c r="O12" i="1"/>
  <c r="W12" i="1" s="1"/>
  <c r="O13" i="1"/>
  <c r="W13" i="1" s="1"/>
  <c r="O14" i="1"/>
  <c r="W14" i="1" s="1"/>
  <c r="O15" i="1"/>
  <c r="W15" i="1" s="1"/>
  <c r="O16" i="1"/>
  <c r="W16" i="1" s="1"/>
  <c r="O17" i="1"/>
  <c r="W17" i="1" s="1"/>
  <c r="O18" i="1"/>
  <c r="W18" i="1" s="1"/>
  <c r="O19" i="1"/>
  <c r="W19" i="1" s="1"/>
  <c r="O20" i="1"/>
  <c r="W20" i="1" s="1"/>
  <c r="O21" i="1"/>
  <c r="W21" i="1" s="1"/>
  <c r="O22" i="1"/>
  <c r="W22" i="1" s="1"/>
  <c r="O23" i="1"/>
  <c r="W23" i="1" s="1"/>
  <c r="O25" i="1"/>
  <c r="W25" i="1" s="1"/>
  <c r="O26" i="1"/>
  <c r="W26" i="1" s="1"/>
  <c r="O27" i="1"/>
  <c r="W27" i="1" s="1"/>
  <c r="O28" i="1"/>
  <c r="W28" i="1" s="1"/>
  <c r="O29" i="1"/>
  <c r="W29" i="1" s="1"/>
  <c r="O30" i="1"/>
  <c r="W30" i="1" s="1"/>
  <c r="O31" i="1"/>
  <c r="W31" i="1" s="1"/>
  <c r="O32" i="1"/>
  <c r="W32" i="1" s="1"/>
  <c r="O33" i="1"/>
  <c r="W33" i="1" s="1"/>
  <c r="O34" i="1"/>
  <c r="W34" i="1" s="1"/>
  <c r="O413" i="1"/>
  <c r="W413" i="1" s="1"/>
  <c r="O414" i="1"/>
  <c r="W414" i="1" s="1"/>
  <c r="O415" i="1"/>
  <c r="W415" i="1" s="1"/>
  <c r="O416" i="1"/>
  <c r="W416" i="1" s="1"/>
  <c r="O417" i="1"/>
  <c r="W417" i="1" s="1"/>
  <c r="O419" i="1"/>
  <c r="W419" i="1" s="1"/>
  <c r="O420" i="1"/>
  <c r="W420" i="1" s="1"/>
  <c r="O421" i="1"/>
  <c r="W421" i="1" s="1"/>
  <c r="O422" i="1"/>
  <c r="W422" i="1" s="1"/>
  <c r="O423" i="1"/>
  <c r="W423" i="1" s="1"/>
  <c r="O424" i="1"/>
  <c r="W424" i="1" s="1"/>
  <c r="O425" i="1"/>
  <c r="W425" i="1" s="1"/>
  <c r="O427" i="1"/>
  <c r="W427" i="1" s="1"/>
  <c r="O426" i="1"/>
  <c r="W426" i="1" s="1"/>
  <c r="O428" i="1"/>
  <c r="W428" i="1" s="1"/>
  <c r="O429" i="1"/>
  <c r="W429" i="1" s="1"/>
  <c r="O430" i="1"/>
  <c r="W430" i="1" s="1"/>
  <c r="O431" i="1"/>
  <c r="W431" i="1" s="1"/>
  <c r="O432" i="1"/>
  <c r="W432" i="1" s="1"/>
  <c r="O433" i="1"/>
  <c r="W433" i="1" s="1"/>
  <c r="O434" i="1"/>
  <c r="W434" i="1" s="1"/>
  <c r="O435" i="1"/>
  <c r="W435" i="1" s="1"/>
  <c r="O436" i="1"/>
  <c r="W436" i="1" s="1"/>
  <c r="O437" i="1"/>
  <c r="W437" i="1" s="1"/>
  <c r="O438" i="1"/>
  <c r="W438" i="1" s="1"/>
  <c r="O439" i="1"/>
  <c r="W439" i="1" s="1"/>
  <c r="O440" i="1"/>
  <c r="O441" i="1"/>
  <c r="W441" i="1" s="1"/>
  <c r="O442" i="1"/>
  <c r="W442" i="1" s="1"/>
  <c r="O443" i="1"/>
  <c r="W443" i="1" s="1"/>
  <c r="O444" i="1"/>
  <c r="W444" i="1" s="1"/>
  <c r="O445" i="1"/>
  <c r="W445" i="1" s="1"/>
  <c r="O446" i="1"/>
  <c r="W446" i="1" s="1"/>
  <c r="O447" i="1"/>
  <c r="W447" i="1" s="1"/>
  <c r="O448" i="1"/>
  <c r="W448" i="1" s="1"/>
  <c r="O450" i="1"/>
  <c r="W450" i="1" s="1"/>
  <c r="O451" i="1"/>
  <c r="W451" i="1" s="1"/>
  <c r="O452" i="1"/>
  <c r="W452" i="1" s="1"/>
  <c r="O453" i="1"/>
  <c r="W453" i="1" s="1"/>
  <c r="O454" i="1"/>
  <c r="W454" i="1" s="1"/>
  <c r="O455" i="1"/>
  <c r="W455" i="1" s="1"/>
  <c r="O456" i="1"/>
  <c r="W456" i="1" s="1"/>
  <c r="O457" i="1"/>
  <c r="W457" i="1" s="1"/>
  <c r="O458" i="1"/>
  <c r="W458" i="1" s="1"/>
  <c r="O459" i="1"/>
  <c r="W459" i="1" s="1"/>
  <c r="O460" i="1"/>
  <c r="W460" i="1" s="1"/>
  <c r="O461" i="1"/>
  <c r="W461" i="1" s="1"/>
  <c r="O463" i="1"/>
  <c r="W463" i="1" s="1"/>
  <c r="O465" i="1"/>
  <c r="W465" i="1" s="1"/>
  <c r="O467" i="1"/>
  <c r="W467" i="1" s="1"/>
  <c r="O468" i="1"/>
  <c r="W468" i="1" s="1"/>
  <c r="W469" i="1"/>
  <c r="O473" i="1"/>
  <c r="W473" i="1" s="1"/>
  <c r="O474" i="1"/>
  <c r="W474" i="1" s="1"/>
  <c r="O475" i="1"/>
  <c r="W475" i="1" s="1"/>
  <c r="O528" i="1"/>
  <c r="W528" i="1" s="1"/>
  <c r="O537" i="1"/>
  <c r="W537" i="1" s="1"/>
  <c r="E476" i="1"/>
  <c r="F476" i="1"/>
  <c r="G476" i="1"/>
  <c r="H476" i="1"/>
  <c r="J476" i="1"/>
  <c r="K476" i="1"/>
  <c r="L476" i="1"/>
  <c r="M476" i="1"/>
  <c r="N476" i="1"/>
  <c r="P476" i="1"/>
  <c r="Q476" i="1"/>
  <c r="R476" i="1"/>
  <c r="S476" i="1"/>
  <c r="T476" i="1"/>
  <c r="U476" i="1"/>
  <c r="V476" i="1"/>
  <c r="E411" i="1"/>
  <c r="F411" i="1"/>
  <c r="G411" i="1"/>
  <c r="H411" i="1"/>
  <c r="J411" i="1"/>
  <c r="K411" i="1"/>
  <c r="L411" i="1"/>
  <c r="M411" i="1"/>
  <c r="N411" i="1"/>
  <c r="P411" i="1"/>
  <c r="Q411" i="1"/>
  <c r="R411" i="1"/>
  <c r="S411" i="1"/>
  <c r="T411" i="1"/>
  <c r="U411" i="1"/>
  <c r="V411" i="1"/>
  <c r="E383" i="1"/>
  <c r="F383" i="1"/>
  <c r="G383" i="1"/>
  <c r="H383" i="1"/>
  <c r="J383" i="1"/>
  <c r="K383" i="1"/>
  <c r="L383" i="1"/>
  <c r="M383" i="1"/>
  <c r="N383" i="1"/>
  <c r="P383" i="1"/>
  <c r="Q383" i="1"/>
  <c r="R383" i="1"/>
  <c r="S383" i="1"/>
  <c r="T383" i="1"/>
  <c r="U383" i="1"/>
  <c r="V383" i="1"/>
  <c r="E360" i="1"/>
  <c r="F360" i="1"/>
  <c r="G360" i="1"/>
  <c r="H360" i="1"/>
  <c r="J360" i="1"/>
  <c r="K360" i="1"/>
  <c r="L360" i="1"/>
  <c r="M360" i="1"/>
  <c r="N360" i="1"/>
  <c r="P360" i="1"/>
  <c r="Q360" i="1"/>
  <c r="R360" i="1"/>
  <c r="S360" i="1"/>
  <c r="T360" i="1"/>
  <c r="U360" i="1"/>
  <c r="V360" i="1"/>
  <c r="E330" i="1"/>
  <c r="F330" i="1"/>
  <c r="G330" i="1"/>
  <c r="H330" i="1"/>
  <c r="J330" i="1"/>
  <c r="K330" i="1"/>
  <c r="L330" i="1"/>
  <c r="M330" i="1"/>
  <c r="N330" i="1"/>
  <c r="P330" i="1"/>
  <c r="Q330" i="1"/>
  <c r="R330" i="1"/>
  <c r="S330" i="1"/>
  <c r="T330" i="1"/>
  <c r="U330" i="1"/>
  <c r="V330" i="1"/>
  <c r="E300" i="1"/>
  <c r="F300" i="1"/>
  <c r="G300" i="1"/>
  <c r="H300" i="1"/>
  <c r="J300" i="1"/>
  <c r="K300" i="1"/>
  <c r="L300" i="1"/>
  <c r="M300" i="1"/>
  <c r="N300" i="1"/>
  <c r="P300" i="1"/>
  <c r="Q300" i="1"/>
  <c r="R300" i="1"/>
  <c r="S300" i="1"/>
  <c r="T300" i="1"/>
  <c r="U300" i="1"/>
  <c r="V300" i="1"/>
  <c r="E281" i="1"/>
  <c r="F281" i="1"/>
  <c r="G281" i="1"/>
  <c r="H281" i="1"/>
  <c r="J281" i="1"/>
  <c r="K281" i="1"/>
  <c r="L281" i="1"/>
  <c r="M281" i="1"/>
  <c r="N281" i="1"/>
  <c r="P281" i="1"/>
  <c r="Q281" i="1"/>
  <c r="R281" i="1"/>
  <c r="S281" i="1"/>
  <c r="T281" i="1"/>
  <c r="U281" i="1"/>
  <c r="V281" i="1"/>
  <c r="E256" i="1"/>
  <c r="F256" i="1"/>
  <c r="G256" i="1"/>
  <c r="H256" i="1"/>
  <c r="J256" i="1"/>
  <c r="K256" i="1"/>
  <c r="L256" i="1"/>
  <c r="M256" i="1"/>
  <c r="N256" i="1"/>
  <c r="P256" i="1"/>
  <c r="Q256" i="1"/>
  <c r="R256" i="1"/>
  <c r="S256" i="1"/>
  <c r="T256" i="1"/>
  <c r="U256" i="1"/>
  <c r="V256" i="1"/>
  <c r="E224" i="1"/>
  <c r="F224" i="1"/>
  <c r="G224" i="1"/>
  <c r="H224" i="1"/>
  <c r="J224" i="1"/>
  <c r="K224" i="1"/>
  <c r="L224" i="1"/>
  <c r="M224" i="1"/>
  <c r="N224" i="1"/>
  <c r="P224" i="1"/>
  <c r="Q224" i="1"/>
  <c r="R224" i="1"/>
  <c r="S224" i="1"/>
  <c r="T224" i="1"/>
  <c r="U224" i="1"/>
  <c r="V224" i="1"/>
  <c r="E188" i="1"/>
  <c r="F188" i="1"/>
  <c r="G188" i="1"/>
  <c r="H188" i="1"/>
  <c r="J188" i="1"/>
  <c r="K188" i="1"/>
  <c r="L188" i="1"/>
  <c r="M188" i="1"/>
  <c r="N188" i="1"/>
  <c r="P188" i="1"/>
  <c r="Q188" i="1"/>
  <c r="S188" i="1"/>
  <c r="T188" i="1"/>
  <c r="U188" i="1"/>
  <c r="V188" i="1"/>
  <c r="E161" i="1"/>
  <c r="F161" i="1"/>
  <c r="G161" i="1"/>
  <c r="H161" i="1"/>
  <c r="J161" i="1"/>
  <c r="K161" i="1"/>
  <c r="L161" i="1"/>
  <c r="M161" i="1"/>
  <c r="N161" i="1"/>
  <c r="P161" i="1"/>
  <c r="Q161" i="1"/>
  <c r="R161" i="1"/>
  <c r="S161" i="1"/>
  <c r="T161" i="1"/>
  <c r="U161" i="1"/>
  <c r="V161" i="1"/>
  <c r="E124" i="1"/>
  <c r="F124" i="1"/>
  <c r="G124" i="1"/>
  <c r="H124" i="1"/>
  <c r="J124" i="1"/>
  <c r="K124" i="1"/>
  <c r="L124" i="1"/>
  <c r="M124" i="1"/>
  <c r="N124" i="1"/>
  <c r="P124" i="1"/>
  <c r="Q124" i="1"/>
  <c r="R124" i="1"/>
  <c r="S124" i="1"/>
  <c r="T124" i="1"/>
  <c r="U124" i="1"/>
  <c r="V124" i="1"/>
  <c r="J92" i="1"/>
  <c r="L92" i="1"/>
  <c r="M92" i="1"/>
  <c r="N92" i="1"/>
  <c r="P92" i="1"/>
  <c r="S92" i="1"/>
  <c r="T92" i="1"/>
  <c r="U92" i="1"/>
  <c r="V92" i="1"/>
  <c r="E66" i="1"/>
  <c r="F66" i="1"/>
  <c r="G66" i="1"/>
  <c r="H66" i="1"/>
  <c r="J66" i="1"/>
  <c r="K66" i="1"/>
  <c r="L66" i="1"/>
  <c r="M66" i="1"/>
  <c r="N66" i="1"/>
  <c r="P66" i="1"/>
  <c r="Q66" i="1"/>
  <c r="R66" i="1"/>
  <c r="S66" i="1"/>
  <c r="T66" i="1"/>
  <c r="U66" i="1"/>
  <c r="V66" i="1"/>
  <c r="E35" i="1"/>
  <c r="F35" i="1"/>
  <c r="G35" i="1"/>
  <c r="H35" i="1"/>
  <c r="J35" i="1"/>
  <c r="K35" i="1"/>
  <c r="L35" i="1"/>
  <c r="M35" i="1"/>
  <c r="P35" i="1"/>
  <c r="Q35" i="1"/>
  <c r="R35" i="1"/>
  <c r="S35" i="1"/>
  <c r="T35" i="1"/>
  <c r="U35" i="1"/>
  <c r="V35" i="1"/>
  <c r="V550" i="1"/>
  <c r="T550" i="1"/>
  <c r="S550" i="1"/>
  <c r="R550" i="1"/>
  <c r="Q550" i="1"/>
  <c r="P550" i="1"/>
  <c r="N550" i="1"/>
  <c r="M550" i="1"/>
  <c r="L550" i="1"/>
  <c r="K550" i="1"/>
  <c r="J550" i="1"/>
  <c r="H550" i="1"/>
  <c r="G550" i="1"/>
  <c r="F550" i="1"/>
  <c r="E550" i="1"/>
  <c r="S11" i="2"/>
  <c r="S12" i="2"/>
  <c r="S14" i="2"/>
  <c r="S18" i="2"/>
  <c r="S19" i="2"/>
  <c r="S20" i="2"/>
  <c r="S21" i="2"/>
  <c r="S22" i="2"/>
  <c r="S23" i="2"/>
  <c r="S24" i="2"/>
  <c r="S25" i="2"/>
  <c r="S10" i="2"/>
  <c r="S17" i="2"/>
  <c r="W497" i="1"/>
  <c r="O478" i="1"/>
  <c r="W478" i="1" s="1"/>
  <c r="O67" i="1" l="1"/>
  <c r="W67" i="1" s="1"/>
  <c r="W92" i="1" s="1"/>
  <c r="G36" i="2" s="1"/>
  <c r="O397" i="1"/>
  <c r="W397" i="1" s="1"/>
  <c r="W411" i="1" s="1"/>
  <c r="R36" i="2" s="1"/>
  <c r="Q92" i="1"/>
  <c r="Q412" i="1" s="1"/>
  <c r="Q551" i="1" s="1"/>
  <c r="D256" i="1"/>
  <c r="D476" i="1"/>
  <c r="D124" i="1"/>
  <c r="S412" i="1"/>
  <c r="S551" i="1" s="1"/>
  <c r="D188" i="1"/>
  <c r="D35" i="1"/>
  <c r="U412" i="1"/>
  <c r="U551" i="1" s="1"/>
  <c r="K412" i="1"/>
  <c r="K551" i="1" s="1"/>
  <c r="F412" i="1"/>
  <c r="F551" i="1" s="1"/>
  <c r="M412" i="1"/>
  <c r="M551" i="1" s="1"/>
  <c r="E412" i="1"/>
  <c r="E551" i="1" s="1"/>
  <c r="V412" i="1"/>
  <c r="V551" i="1" s="1"/>
  <c r="L412" i="1"/>
  <c r="L551" i="1" s="1"/>
  <c r="J412" i="1"/>
  <c r="J551" i="1" s="1"/>
  <c r="I412" i="1"/>
  <c r="I551" i="1" s="1"/>
  <c r="R412" i="1"/>
  <c r="R551" i="1" s="1"/>
  <c r="D161" i="1"/>
  <c r="T412" i="1"/>
  <c r="T551" i="1" s="1"/>
  <c r="P412" i="1"/>
  <c r="P551" i="1" s="1"/>
  <c r="N412" i="1"/>
  <c r="N551" i="1" s="1"/>
  <c r="G412" i="1"/>
  <c r="G551" i="1" s="1"/>
  <c r="H412" i="1"/>
  <c r="H551" i="1" s="1"/>
  <c r="W163" i="1"/>
  <c r="W383" i="1"/>
  <c r="Q36" i="2" s="1"/>
  <c r="O550" i="1"/>
  <c r="O383" i="1"/>
  <c r="O224" i="1"/>
  <c r="W175" i="1"/>
  <c r="O188" i="1"/>
  <c r="W283" i="1"/>
  <c r="W300" i="1" s="1"/>
  <c r="N36" i="2" s="1"/>
  <c r="O300" i="1"/>
  <c r="W330" i="1"/>
  <c r="O36" i="2" s="1"/>
  <c r="W224" i="1"/>
  <c r="L36" i="2" s="1"/>
  <c r="W333" i="1"/>
  <c r="W360" i="1" s="1"/>
  <c r="P36" i="2" s="1"/>
  <c r="O360" i="1"/>
  <c r="W10" i="1"/>
  <c r="W35" i="1" s="1"/>
  <c r="E36" i="2" s="1"/>
  <c r="O35" i="1"/>
  <c r="W440" i="1"/>
  <c r="W476" i="1" s="1"/>
  <c r="D36" i="2" s="1"/>
  <c r="D33" i="2" s="1"/>
  <c r="O476" i="1"/>
  <c r="W256" i="1"/>
  <c r="K36" i="2" s="1"/>
  <c r="W281" i="1"/>
  <c r="M36" i="2" s="1"/>
  <c r="W550" i="1"/>
  <c r="C36" i="2" s="1"/>
  <c r="W124" i="1"/>
  <c r="H36" i="2" s="1"/>
  <c r="W161" i="1"/>
  <c r="I36" i="2" s="1"/>
  <c r="W66" i="1"/>
  <c r="F36" i="2" s="1"/>
  <c r="O66" i="1"/>
  <c r="O161" i="1"/>
  <c r="O124" i="1"/>
  <c r="O256" i="1"/>
  <c r="O92" i="1"/>
  <c r="O281" i="1"/>
  <c r="O330" i="1"/>
  <c r="W188" i="1" l="1"/>
  <c r="J36" i="2" s="1"/>
  <c r="O411" i="1"/>
  <c r="D412" i="1"/>
  <c r="D551" i="1" s="1"/>
  <c r="F33" i="2"/>
  <c r="F34" i="2" s="1"/>
  <c r="H33" i="2"/>
  <c r="H34" i="2" s="1"/>
  <c r="L33" i="2"/>
  <c r="L34" i="2" s="1"/>
  <c r="I33" i="2"/>
  <c r="I34" i="2" s="1"/>
  <c r="J33" i="2"/>
  <c r="J34" i="2" s="1"/>
  <c r="P33" i="2"/>
  <c r="P34" i="2" s="1"/>
  <c r="K33" i="2"/>
  <c r="K34" i="2" s="1"/>
  <c r="R33" i="2"/>
  <c r="R34" i="2" s="1"/>
  <c r="N33" i="2"/>
  <c r="N34" i="2" s="1"/>
  <c r="G33" i="2"/>
  <c r="G34" i="2" s="1"/>
  <c r="E33" i="2"/>
  <c r="M33" i="2"/>
  <c r="M34" i="2" s="1"/>
  <c r="O33" i="2"/>
  <c r="O34" i="2" s="1"/>
  <c r="Q33" i="2"/>
  <c r="Q34" i="2" s="1"/>
  <c r="D34" i="2"/>
  <c r="W412" i="1"/>
  <c r="W551" i="1" s="1"/>
  <c r="S36" i="2" s="1"/>
  <c r="O412" i="1"/>
  <c r="O551" i="1" s="1"/>
  <c r="C33" i="2" l="1"/>
  <c r="E34" i="2"/>
  <c r="C34" i="2" l="1"/>
  <c r="S33" i="2"/>
  <c r="S34" i="2" s="1"/>
  <c r="S37" i="2" s="1"/>
</calcChain>
</file>

<file path=xl/comments1.xml><?xml version="1.0" encoding="utf-8"?>
<comments xmlns="http://schemas.openxmlformats.org/spreadsheetml/2006/main">
  <authors>
    <author>Lietotajs</author>
    <author>DinaB</author>
    <author>user</author>
    <author>User</author>
    <author>Gramatvede</author>
    <author>Skola</author>
    <author>Dators</author>
  </authors>
  <commentList>
    <comment ref="E8" authorId="0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sarunas (30 eur/Mēn) + internets (130 eru/mēn)</t>
        </r>
      </text>
    </comment>
    <comment ref="F8" authorId="0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vid.mēnesī 7 mWh* 7mēn * 59,06 eur/mWh=2893,94
</t>
        </r>
      </text>
    </comment>
    <comment ref="H10" authorId="0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Publisko stāvlaukumu apgaismojums,
Par ielu apgaismojumu maksājam no mērķdotācijām </t>
        </r>
      </text>
    </comment>
    <comment ref="F12" authorId="0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vid.mēnesī 10,0 mWh* 7mēn * 59,06 eur/mWh=4130</t>
        </r>
      </text>
    </comment>
    <comment ref="E13" authorId="0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Mājas vizītēs nepieciešams internets telefonā, lai izrasktītu e-receptes
10eur/mēn*12 mēn =120 eur</t>
        </r>
      </text>
    </comment>
    <comment ref="F14" authorId="0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vid.mēnesī 15.3 mWh* 7mēn * 59,06 eur/mWh=6325</t>
        </r>
      </text>
    </comment>
    <comment ref="E15" authorId="0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4,24 eur/mēn*2 bibl.*12mēn  =101,76</t>
        </r>
      </text>
    </comment>
    <comment ref="I16" authorId="0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21,67*21,05=456,15</t>
        </r>
      </text>
    </comment>
    <comment ref="F18" authorId="0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vid.mēnesī 15,3 mWh* 7mēn * 59,06 eur/mWh=6325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2,66m3*12mēn*21,05=671,92</t>
        </r>
      </text>
    </comment>
    <comment ref="L18" authorId="0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Plāns 8 mēnešiem</t>
        </r>
      </text>
    </comment>
    <comment ref="F21" authorId="0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vid.mēnesī 51 mWh* 7mēn * 59,06 eur/mWh=21080</t>
        </r>
      </text>
    </comment>
    <comment ref="I21" authorId="0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4,1*12*21,05=1035,66</t>
        </r>
      </text>
    </comment>
    <comment ref="L21" authorId="0" shapeId="0">
      <text>
        <r>
          <rPr>
            <b/>
            <sz val="9"/>
            <color indexed="81"/>
            <rFont val="Tahoma"/>
            <family val="2"/>
            <charset val="186"/>
          </rPr>
          <t xml:space="preserve">Lietotajs:
</t>
        </r>
        <r>
          <rPr>
            <sz val="9"/>
            <color indexed="81"/>
            <rFont val="Tahoma"/>
            <family val="2"/>
            <charset val="186"/>
          </rPr>
          <t>Plāns 5 mēnešiem</t>
        </r>
      </text>
    </comment>
    <comment ref="S21" authorId="0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Piešķir novads</t>
        </r>
      </text>
    </comment>
    <comment ref="L23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 pusgadam 0,71 Eur audzeknim</t>
        </r>
      </text>
    </comment>
    <comment ref="L24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 pusgadam 0,71 Eur audzeknim</t>
        </r>
      </text>
    </comment>
    <comment ref="L25" authorId="0" shapeId="0">
      <text>
        <r>
          <rPr>
            <b/>
            <sz val="9"/>
            <color indexed="81"/>
            <rFont val="Tahoma"/>
            <family val="2"/>
            <charset val="186"/>
          </rPr>
          <t>Lietotajs: 2517*1,14=2869,38</t>
        </r>
      </text>
    </comment>
    <comment ref="S35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Bibliotēku fonds kļūdaini netika iebudžetēts 2019.gada sākumā</t>
        </r>
      </text>
    </comment>
    <comment ref="S45" authorId="2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t.sk.1200 grāmatas pie novada</t>
        </r>
      </text>
    </comment>
    <comment ref="S46" authorId="2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t.sk.590 grāmatas pie novada</t>
        </r>
      </text>
    </comment>
    <comment ref="L47" authorId="2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pieaudzis bērnu skaits no 48 uz 58</t>
        </r>
      </text>
    </comment>
    <comment ref="L48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 pusgadam 0,71 Eur audzeknim</t>
        </r>
      </text>
    </comment>
    <comment ref="L49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 pusgadam 0,71 Eur audzeknim</t>
        </r>
      </text>
    </comment>
    <comment ref="L52" authorId="2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finansējums 8 mēnešiem</t>
        </r>
      </text>
    </comment>
    <comment ref="I54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3 eur x 42 klienti x 12 mēneši</t>
        </r>
      </text>
    </comment>
    <comment ref="L54" authorId="2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42 klientix2.45x365</t>
        </r>
      </text>
    </comment>
    <comment ref="Q54" authorId="2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elektroinstalācijas mērījumi</t>
        </r>
      </text>
    </comment>
    <comment ref="Q57" authorId="2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lifta,klientu pacēlāja remonti, apkope</t>
        </r>
      </text>
    </comment>
    <comment ref="M59" authorId="2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papildus 8200 pie novada budžeta transp.izd.kompensācija</t>
        </r>
      </text>
    </comment>
    <comment ref="Q67" authorId="0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A/m FIAT FREEMONT uzturēšana 1000,-EUR</t>
        </r>
      </text>
    </comment>
    <comment ref="R67" authorId="0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A/m FIAT FREEMONT uzturēšana 600,-EUR</t>
        </r>
      </text>
    </comment>
    <comment ref="P73" authorId="0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Dienas nauda skolēnu dziesmu un deju svētki</t>
        </r>
      </text>
    </comment>
    <comment ref="Q73" authorId="0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Iekārtas apkalpošana un Tehn.pal.sniegšana pēc TN renovācijas uzstādītājai skaņas, gaismas aparatūrai 500,-EUR Pasākumu organizēšanai 700,-EUR</t>
        </r>
      </text>
    </comment>
    <comment ref="R73" authorId="0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Galdi TN skatītāju zālē 1500,-EUR</t>
        </r>
      </text>
    </comment>
    <comment ref="L78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 pusgadam 0,71 Eur audzeknim</t>
        </r>
      </text>
    </comment>
    <comment ref="L79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 pusgadam 0,71 Eur audzeknim</t>
        </r>
      </text>
    </comment>
    <comment ref="Q83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2019.gadā plāns bija 1/2 gadam, šogad plāno visu gadu, t.sk. atlīdzības</t>
        </r>
      </text>
    </comment>
    <comment ref="W96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Saskaņā ar 29.11.2018. lēmumu Nr.483</t>
        </r>
      </text>
    </comment>
    <comment ref="L107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 pusgadam 0,71 Eur audzeknim</t>
        </r>
      </text>
    </comment>
    <comment ref="L108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 pusgadam 0,71 Eur audzeknim</t>
        </r>
      </text>
    </comment>
    <comment ref="B109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2019.gadā +10 cilvēki</t>
        </r>
      </text>
    </comment>
    <comment ref="I109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3 EUR x 33 klienti X 12 mēn.</t>
        </r>
      </text>
    </comment>
    <comment ref="S124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Bibliotēku fonds kļūdaini netika iebudžetēts 2019.gada sākumā</t>
        </r>
      </text>
    </comment>
    <comment ref="G125" authorId="3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ūdens 142x1.20= 170.40, kanaliz. 142x1.43=203.06</t>
        </r>
      </text>
    </comment>
    <comment ref="G128" authorId="3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ūdens- 15m3x1.20=18; kanaliz.-15m3x1.43=21.45</t>
        </r>
      </text>
    </comment>
    <comment ref="G130" authorId="3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ūdens 8m3x1.20=9.60; kanaliz. 8m3x1.43=11.44</t>
        </r>
      </text>
    </comment>
    <comment ref="S130" authorId="3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laikraksti un žurnāli parvaldē 1100, bibliot.fonds 2478 euro (novadā)</t>
        </r>
      </text>
    </comment>
    <comment ref="F131" authorId="3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55.05mwhx 53.34=2936</t>
        </r>
      </text>
    </comment>
    <comment ref="G131" authorId="3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ūdens- 42m3x1.20=50.40; kanaliz.-42x1.43=60.06</t>
        </r>
      </text>
    </comment>
    <comment ref="J131" authorId="3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malka Jāņukalna tautas nama apkurei 15m3x32=480</t>
        </r>
      </text>
    </comment>
    <comment ref="J132" authorId="3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malka  Jauniešu telpas Jāņuklna apkurei 15m3x32= 480, granulu iegāde ēkas Vesetas 4 apkurei 15.5 tx187.55=2907.02</t>
        </r>
      </text>
    </comment>
    <comment ref="F133" authorId="3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139MWHx 56.1=7841</t>
        </r>
      </text>
    </comment>
    <comment ref="G133" authorId="3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kanaliz.-744m3x0.31=230.64;     ūdens-744m3x0.28=228.48
</t>
        </r>
      </text>
    </comment>
    <comment ref="L133" authorId="3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11849bērnu dienas x 1.32=15641</t>
        </r>
      </text>
    </comment>
    <comment ref="R133" authorId="3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t.sk.gultas veļas nomaiņa par 564euro, bērnu gultiņi, madracīšu nomaiņa -2200euro</t>
        </r>
      </text>
    </comment>
    <comment ref="F135" authorId="3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332MWHx53.34=17709
</t>
        </r>
      </text>
    </comment>
    <comment ref="G135" authorId="3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ūdens 864m3x1.20=1036.80' kanaliz. 864m3x1.43=1235.52
</t>
        </r>
      </text>
    </comment>
    <comment ref="L135" authorId="3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9999 b/d gadā x0.72=7199.28</t>
        </r>
      </text>
    </comment>
    <comment ref="L136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 pusgadam 0,71 Eur audzeknim</t>
        </r>
      </text>
    </comment>
    <comment ref="L137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 pusgadam 0,71 Eur audzeknim</t>
        </r>
      </text>
    </comment>
    <comment ref="L140" authorId="3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izdevumi plānoti atbilstoši ieņēmumiem: skolas darbin.-1650, PII darbin.-1100</t>
        </r>
      </text>
    </comment>
    <comment ref="M141" authorId="3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aitobusu apkopēm, remonta, apdrošināšanai,  tehn.apskatēm 16200, materiālu iegādei 300euro
</t>
        </r>
      </text>
    </comment>
    <comment ref="M142" authorId="3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8000 euro ar biļetēm, 1800 euro ceļa komp.ja ved ar transportu</t>
        </r>
      </text>
    </comment>
    <comment ref="G143" authorId="3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ūdens- 7m3x1.20=8.40; kanaliz.-7m3x1.43=10.01</t>
        </r>
      </text>
    </comment>
    <comment ref="G145" authorId="3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ūdens 8m3x1.20=9.60 kanaliz.-8m3x1.43=11.44</t>
        </r>
      </text>
    </comment>
    <comment ref="J145" authorId="3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kokskaidu granulas  ēkas vesetas 4 apkurei  6t x187.55=1125.30</t>
        </r>
      </text>
    </comment>
    <comment ref="J146" authorId="3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kutin.skaida 480m3 x12.584=6040.32</t>
        </r>
      </text>
    </comment>
    <comment ref="K147" authorId="3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zāles pļaušanai, krūmgriezim, sniega un lapu pūtējam</t>
        </r>
      </text>
    </comment>
    <comment ref="Q147" authorId="3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palielinājums sakarā ar 2020.g.Latvijas Ziedu svētku pasākumu Kalsnavas pagastā</t>
        </r>
      </text>
    </comment>
    <comment ref="R147" authorId="3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palielinājums sakarā ar Latvijas ziedu svētku pasākumu 2020.g. jūlijā Kalsnavas pagastā</t>
        </r>
      </text>
    </comment>
    <comment ref="F148" authorId="3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pašvaldības neizīrēto dzīvokļu apkure</t>
        </r>
      </text>
    </comment>
    <comment ref="Q148" authorId="3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pašvaldības dzīvojamā fonada remonts, labiekārtošana- summa atbilst. Plānotiem ieņemumiem no īres naudas peļņas daļas</t>
        </r>
      </text>
    </comment>
    <comment ref="K149" authorId="3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automašina Citroen</t>
        </r>
      </text>
    </comment>
    <comment ref="H150" authorId="3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2166kwx 0.165=357.39</t>
        </r>
      </text>
    </comment>
    <comment ref="R152" authorId="3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grants, šķembu iegāde ceļu remontam</t>
        </r>
      </text>
    </comment>
    <comment ref="Q154" authorId="3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rekut.izgāztuves Siliņi, testēšanas pārskata sagatavošana, pļaušanas pakalpojumi</t>
        </r>
      </text>
    </comment>
    <comment ref="G162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Bija sadalīts pa vairākām struktūrvienībām</t>
        </r>
      </text>
    </comment>
    <comment ref="H162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Vairāks iestādes</t>
        </r>
      </text>
    </comment>
    <comment ref="I162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vasaras laikā peldvietas konteiners</t>
        </r>
      </text>
    </comment>
    <comment ref="J162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PII, bibliotēka, FVP, jauniešu centrs
Granulas</t>
        </r>
      </text>
    </comment>
    <comment ref="R163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sniega lāpstas, lāpstas, slotas, pļaujmašīna, urbjamašīna
 500 granulu glabāšanas nojumes iežogošana</t>
        </r>
      </text>
    </comment>
    <comment ref="J168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maksās no pagasta</t>
        </r>
      </text>
    </comment>
    <comment ref="K168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mājas vizītēm</t>
        </r>
      </text>
    </comment>
    <comment ref="R168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 400 Lielākas telpas, vajag vairāk dezinfekcijas līdzekļu un saimniecības preču
550 medikamenti
50 kancelejas preces</t>
        </r>
      </text>
    </comment>
    <comment ref="S169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688 iedz. x 1,95</t>
        </r>
      </text>
    </comment>
    <comment ref="R170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1000 pasākumiem
600 mēbeļu atjaunošana rokdarbu pulciņa
</t>
        </r>
      </text>
    </comment>
    <comment ref="R173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mazāk pakalpojumos</t>
        </r>
      </text>
    </comment>
    <comment ref="L174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 pusgadam 0,71 Eur audzeknim</t>
        </r>
      </text>
    </comment>
    <comment ref="L175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 pusgadam 0,71 Eur audzeknim</t>
        </r>
      </text>
    </comment>
    <comment ref="R178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300 Kancelejas preces, saimniecības preces, galda spēles
500 dators</t>
        </r>
      </text>
    </comment>
    <comment ref="F189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Pakalp.no AS Mad.silt.3 mēnvisās iest.</t>
        </r>
      </text>
    </comment>
    <comment ref="H189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Nebūs Aiviekstes k/m</t>
        </r>
      </text>
    </comment>
    <comment ref="J189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kurin.visās iest.4 mēn.</t>
        </r>
      </text>
    </comment>
    <comment ref="K189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daudz braucienu uz Madonas NP dok.nog.utl.</t>
        </r>
      </text>
    </comment>
    <comment ref="S195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Žurnāli 430 , grāmatas 1654 eiro</t>
        </r>
      </text>
    </comment>
    <comment ref="G198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bērnu sk.paliel.pret 2018.</t>
        </r>
      </text>
    </comment>
    <comment ref="K198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degviela bērnu vešanai no Mārcienas</t>
        </r>
      </text>
    </comment>
    <comment ref="Q198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kāpņu telpas rem.~1000 eiro
</t>
        </r>
      </text>
    </comment>
    <comment ref="R198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bērnu sk.pal.-mazg.,higiēnas, matraču ieg.,veļa utl.</t>
        </r>
      </text>
    </comment>
    <comment ref="Q200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arī "mini"kosmētiskie rem.iekštelpās
2000 EUR skolas akreditācija</t>
        </r>
      </text>
    </comment>
    <comment ref="R200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arī kosm.rem.materiālu ieg., inventāra ieg.klasei</t>
        </r>
      </text>
    </comment>
    <comment ref="L201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 pusgadam 0,71 Eur audzeknim</t>
        </r>
      </text>
    </comment>
    <comment ref="L202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 pusgadam 0,71 Eur audzeknim</t>
        </r>
      </text>
    </comment>
    <comment ref="H204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Lifta darb.elektr.~1500 eiro</t>
        </r>
      </text>
    </comment>
    <comment ref="I204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3 EUR x 30 cilvēki x 12 mēn.</t>
        </r>
      </text>
    </comment>
    <comment ref="L204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2.90 eiro/d.</t>
        </r>
      </text>
    </comment>
    <comment ref="R204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medik.patēr.2019g.11153 eiro,pretizgul.matraču ieg.</t>
        </r>
      </text>
    </comment>
    <comment ref="G208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vai būs kanaliz.??
</t>
        </r>
      </text>
    </comment>
    <comment ref="J208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iepirk.cena mazāka</t>
        </r>
      </text>
    </comment>
    <comment ref="Q223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jaunaudžu kopšana
</t>
        </r>
      </text>
    </comment>
    <comment ref="S224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Bibliotēku fonds kļūdaini netika iebudžetēts 2019.gada sākumā</t>
        </r>
      </text>
    </comment>
    <comment ref="K225" authorId="4" shapeId="0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Vadītājs pārvalda arī Vestienu</t>
        </r>
      </text>
    </comment>
    <comment ref="E227" authorId="4" shapeId="0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interneta pieslēgums telefonam ĪUN vad.</t>
        </r>
      </text>
    </comment>
    <comment ref="J227" authorId="4" shapeId="0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malka tukšajiem dzīvokļiem Ozolu 12-3,7</t>
        </r>
      </text>
    </comment>
    <comment ref="R227" authorId="4" shapeId="0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tehnikas remontmateriāli, instrumenti</t>
        </r>
      </text>
    </comment>
    <comment ref="R231" authorId="4" shapeId="0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dators bibliotekārei, žalūzijas interneta punktam</t>
        </r>
      </text>
    </comment>
    <comment ref="E236" authorId="4" shapeId="0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Lattelekom ekonomiskā paka 204 euro gadā</t>
        </r>
      </text>
    </comment>
    <comment ref="L236" authorId="4" shapeId="0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gads</t>
        </r>
      </text>
    </comment>
    <comment ref="R236" authorId="4" shapeId="0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bez mācību līdzekļiem</t>
        </r>
      </text>
    </comment>
    <comment ref="L237" authorId="4" shapeId="0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gads</t>
        </r>
      </text>
    </comment>
    <comment ref="R237" authorId="4" shapeId="0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bez māc.līdzekļiem
inventārs  5480 (mēbeles klasēm)</t>
        </r>
      </text>
    </comment>
    <comment ref="L239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 pusgadam 0,71 Eur audzeknim</t>
        </r>
      </text>
    </comment>
    <comment ref="L240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 pusgadam 0,71 Eur audzeknim</t>
        </r>
      </text>
    </comment>
    <comment ref="K243" authorId="4" shapeId="0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samazinājums, jo vienam reisam sniedz pakalpojumu</t>
        </r>
      </text>
    </comment>
    <comment ref="M243" authorId="4" shapeId="0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noslēgts līgums par viena reisa pārvadājumu 01.-05.</t>
        </r>
      </text>
    </comment>
    <comment ref="Q255" authorId="4" shapeId="0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dienesta viesnīcas 900</t>
        </r>
      </text>
    </comment>
    <comment ref="R255" authorId="4" shapeId="0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inventārs 2195</t>
        </r>
      </text>
    </comment>
    <comment ref="S256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Bibliotēku fonds kļūdaini netika iebudžetēts 2019.gada sākumā</t>
        </r>
      </text>
    </comment>
    <comment ref="E257" authorId="0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uz sakaru pakalp. tiek grāmatota marku iegāde</t>
        </r>
      </text>
    </comment>
    <comment ref="H257" authorId="0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pēc 2019.g. patēriņa. Palielinājums saistīts ar doktorāta telpām  </t>
        </r>
      </text>
    </comment>
    <comment ref="Q257" authorId="0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Busiņa remonts 2500 EUR</t>
        </r>
      </text>
    </comment>
    <comment ref="F259" authorId="0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 104Mh x 67,63 EUR pēc 2018.g. sept.-dec.</t>
        </r>
      </text>
    </comment>
    <comment ref="H259" authorId="0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maijs-septembris pansionāta karstam ūdenim 5700EUR</t>
        </r>
      </text>
    </comment>
    <comment ref="I259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3EUR x 61iemītnieks x 12 mēneši</t>
        </r>
      </text>
    </comment>
    <comment ref="L259" authorId="0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2,35 dienā x 61 cilvēks x 365 dienas x 90%</t>
        </r>
      </text>
    </comment>
    <comment ref="R259" authorId="0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1)2019.g. izpilde pamperu iegādei lielāka par plānoto
2)gultas veļas iegāde</t>
        </r>
      </text>
    </comment>
    <comment ref="I263" authorId="0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arī atkritumu noglab. poligonā</t>
        </r>
      </text>
    </comment>
    <comment ref="J263" authorId="0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120kub malkas aprīļa mēn
</t>
        </r>
      </text>
    </comment>
    <comment ref="Q263" authorId="0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teritorijas appļaušanai tiks vairāk ņemts pakalpojums </t>
        </r>
      </text>
    </comment>
    <comment ref="F266" authorId="0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118Mh x 67,63 EUR pēc 2018.g. sept.-dec.</t>
        </r>
      </text>
    </comment>
    <comment ref="H266" authorId="0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pieslēguma maksa ir 1224 EUR</t>
        </r>
      </text>
    </comment>
    <comment ref="Q271" authorId="0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ielikts 1x gadā seminārs/apmācība</t>
        </r>
      </text>
    </comment>
    <comment ref="R271" authorId="0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pieprasījumā 275 EUR</t>
        </r>
      </text>
    </comment>
    <comment ref="F272" authorId="0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98Mh x 67,63 EUR pēc 2018.g. sept.-dec.</t>
        </r>
      </text>
    </comment>
    <comment ref="H272" authorId="0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pēc 2019.g. izpildes</t>
        </r>
      </text>
    </comment>
    <comment ref="Q274" authorId="0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kausu, medaļu apdrukai</t>
        </r>
      </text>
    </comment>
    <comment ref="K275" authorId="0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Bēnu aizvešanai uz Bārzaunes PII = 90l degv.mēnesī</t>
        </r>
      </text>
    </comment>
    <comment ref="M275" authorId="0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pēc 2019.g.izpildes</t>
        </r>
      </text>
    </comment>
    <comment ref="R277" authorId="0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pēc pieprasījuma - ziedi jubilāriem un  saldumu paciņas vientuļiem pens.</t>
        </r>
      </text>
    </comment>
    <comment ref="S283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500 periodika
846 bibliotēku fonds</t>
        </r>
      </text>
    </comment>
    <comment ref="B289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Pamatskolas ēka</t>
        </r>
      </text>
    </comment>
    <comment ref="S300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Bibliotēku fonds kļūdaini netika iebudžetēts 2019.gada sākumā</t>
        </r>
      </text>
    </comment>
    <comment ref="J301" authorId="5" shapeId="0">
      <text>
        <r>
          <rPr>
            <b/>
            <sz val="9"/>
            <color indexed="81"/>
            <rFont val="Tahoma"/>
            <family val="2"/>
            <charset val="186"/>
          </rPr>
          <t>Kurināmais - granulas, plānots pēc 2019. gada izpildes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K301" authorId="5" shapeId="0">
      <text>
        <r>
          <rPr>
            <b/>
            <sz val="9"/>
            <color indexed="81"/>
            <rFont val="Tahoma"/>
            <family val="2"/>
            <charset val="186"/>
          </rPr>
          <t>2019.gada izpildes līmenī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Q301" authorId="5" shapeId="0">
      <text>
        <r>
          <rPr>
            <b/>
            <sz val="9"/>
            <color indexed="81"/>
            <rFont val="Tahoma"/>
            <family val="2"/>
            <charset val="186"/>
          </rPr>
          <t>t.sk. klānu vēstis 3560, apdrošināšana 554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R301" authorId="5" shapeId="0">
      <text>
        <r>
          <rPr>
            <b/>
            <sz val="9"/>
            <color indexed="81"/>
            <rFont val="Tahoma"/>
            <family val="2"/>
            <charset val="186"/>
          </rPr>
          <t>t.sk. grīdas seguma nomaiņa, inventārs, videonovērošanas papildināšana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Q309" authorId="5" shapeId="0">
      <text>
        <r>
          <rPr>
            <b/>
            <sz val="9"/>
            <color indexed="81"/>
            <rFont val="Tahoma"/>
            <family val="2"/>
            <charset val="186"/>
          </rPr>
          <t>kosmētiskais remonts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R309" authorId="5" shapeId="0">
      <text>
        <r>
          <rPr>
            <b/>
            <sz val="9"/>
            <color indexed="81"/>
            <rFont val="Tahoma"/>
            <family val="2"/>
            <charset val="186"/>
          </rPr>
          <t>materiāli kosmētiskajam remontam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Q310" authorId="5" shapeId="0">
      <text>
        <r>
          <rPr>
            <b/>
            <sz val="9"/>
            <color indexed="81"/>
            <rFont val="Tahoma"/>
            <family val="2"/>
            <charset val="186"/>
          </rPr>
          <t>remonti turpinās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R310" authorId="5" shapeId="0">
      <text>
        <r>
          <rPr>
            <b/>
            <sz val="9"/>
            <color indexed="81"/>
            <rFont val="Tahoma"/>
            <family val="2"/>
            <charset val="186"/>
          </rPr>
          <t>kāpņu telpas remonts, ārdurvju nomaiņa u.c.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S311" authorId="5" shapeId="0">
      <text>
        <r>
          <rPr>
            <b/>
            <sz val="9"/>
            <color indexed="81"/>
            <rFont val="Tahoma"/>
            <family val="2"/>
            <charset val="186"/>
          </rPr>
          <t>970 iedz.*1.95=1892
presei 400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Q313" authorId="5" shapeId="0">
      <text>
        <r>
          <rPr>
            <b/>
            <sz val="9"/>
            <color indexed="81"/>
            <rFont val="Tahoma"/>
            <family val="2"/>
            <charset val="186"/>
          </rPr>
          <t>ugunsaizsardzības pārklājums aizkariem..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S317" authorId="5" shapeId="0">
      <text>
        <r>
          <rPr>
            <b/>
            <sz val="9"/>
            <color indexed="81"/>
            <rFont val="Tahoma"/>
            <family val="2"/>
            <charset val="186"/>
          </rPr>
          <t>preses izdevumi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L319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 pusgadam 0,71 Eur audzeknim</t>
        </r>
      </text>
    </comment>
    <comment ref="L320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 pusgadam 0,71 Eur audzeknim</t>
        </r>
      </text>
    </comment>
    <comment ref="M324" authorId="5" shapeId="0">
      <text>
        <r>
          <rPr>
            <b/>
            <sz val="9"/>
            <color indexed="81"/>
            <rFont val="Tahoma"/>
            <family val="2"/>
            <charset val="186"/>
          </rPr>
          <t>riepas 600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J331" authorId="0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Malkas cenu pieaugums</t>
        </r>
      </text>
    </comment>
    <comment ref="J338" authorId="0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Uzstādīts granulu katls</t>
        </r>
      </text>
    </comment>
    <comment ref="L346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 pusgadam 0,71 Eur audzeknim</t>
        </r>
      </text>
    </comment>
    <comment ref="L347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 pusgadam 0,71 Eur audzeknim</t>
        </r>
      </text>
    </comment>
    <comment ref="S360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Bibliotēku fonds kļūdaini netika iebudžetēts 2019.gada sākumā</t>
        </r>
      </text>
    </comment>
    <comment ref="E361" authorId="0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Pieslēgts optiskais kabelis 270 *12=3240</t>
        </r>
      </text>
    </comment>
    <comment ref="E363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2019.gadā nebija ĪUN vadītājs</t>
        </r>
      </text>
    </comment>
    <comment ref="Q363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Pagastmājai statuss "Bīstama". Jāremontē.</t>
        </r>
      </text>
    </comment>
    <comment ref="B364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Izveidots 2018.gadā</t>
        </r>
      </text>
    </comment>
    <comment ref="J364" authorId="0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3632 bija gan amatu, gan muzeja ēka. Sadalījām katrai atsevišķi</t>
        </r>
      </text>
    </comment>
    <comment ref="B365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Izveidots 2018.gadā</t>
        </r>
      </text>
    </comment>
    <comment ref="G367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Doma ielikt veļas mašīnu maznodrošināto vajadzībām</t>
        </r>
      </text>
    </comment>
    <comment ref="R367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iekārtas sociālajai masgāšanas telpai (gan veļai, gan dušas)</t>
        </r>
      </text>
    </comment>
    <comment ref="E368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nebija izdevumu</t>
        </r>
      </text>
    </comment>
    <comment ref="R370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Elektrības un sanitārā mezgla sakārtošana</t>
        </r>
      </text>
    </comment>
    <comment ref="E371" authorId="0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Vadījāmies pēc budžeta izpildes, sakaru pakalpojumos bija maza summa</t>
        </r>
      </text>
    </comment>
    <comment ref="R371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900 EUR plaukti </t>
        </r>
      </text>
    </comment>
    <comment ref="J372" authorId="0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Kalnagravā kurina gan ar malku, gan granulām. Prognozē, ka granulu izmaksas sadārdzināsies</t>
        </r>
      </text>
    </comment>
    <comment ref="F384" authorId="6" shapeId="0">
      <text>
        <r>
          <rPr>
            <b/>
            <sz val="9"/>
            <color indexed="81"/>
            <rFont val="Tahoma"/>
            <family val="2"/>
            <charset val="186"/>
          </rPr>
          <t>Dators:</t>
        </r>
        <r>
          <rPr>
            <sz val="9"/>
            <color indexed="81"/>
            <rFont val="Tahoma"/>
            <family val="2"/>
            <charset val="186"/>
          </rPr>
          <t xml:space="preserve">
ja būs centrālā apkure 466 euro x 4 mēneši</t>
        </r>
      </text>
    </comment>
    <comment ref="Q385" authorId="6" shapeId="0">
      <text>
        <r>
          <rPr>
            <b/>
            <sz val="9"/>
            <color indexed="81"/>
            <rFont val="Tahoma"/>
            <family val="2"/>
            <charset val="186"/>
          </rPr>
          <t>Dators:</t>
        </r>
        <r>
          <rPr>
            <sz val="9"/>
            <color indexed="81"/>
            <rFont val="Tahoma"/>
            <family val="2"/>
            <charset val="186"/>
          </rPr>
          <t xml:space="preserve">
kopētāja apkope
</t>
        </r>
      </text>
    </comment>
    <comment ref="Q386" authorId="6" shapeId="0">
      <text>
        <r>
          <rPr>
            <b/>
            <sz val="9"/>
            <color indexed="81"/>
            <rFont val="Tahoma"/>
            <family val="2"/>
            <charset val="186"/>
          </rPr>
          <t>Dators:</t>
        </r>
        <r>
          <rPr>
            <sz val="9"/>
            <color indexed="81"/>
            <rFont val="Tahoma"/>
            <family val="2"/>
            <charset val="186"/>
          </rPr>
          <t xml:space="preserve">
Vestienas pagasta izdevums</t>
        </r>
      </text>
    </comment>
    <comment ref="F392" authorId="6" shapeId="0">
      <text>
        <r>
          <rPr>
            <b/>
            <sz val="9"/>
            <color indexed="81"/>
            <rFont val="Tahoma"/>
            <family val="2"/>
            <charset val="186"/>
          </rPr>
          <t>Dators:</t>
        </r>
        <r>
          <rPr>
            <sz val="9"/>
            <color indexed="81"/>
            <rFont val="Tahoma"/>
            <family val="2"/>
            <charset val="186"/>
          </rPr>
          <t xml:space="preserve">
420 x 4 mēneši
</t>
        </r>
      </text>
    </comment>
    <comment ref="Q392" authorId="6" shapeId="0">
      <text>
        <r>
          <rPr>
            <b/>
            <sz val="9"/>
            <color indexed="81"/>
            <rFont val="Tahoma"/>
            <family val="2"/>
            <charset val="186"/>
          </rPr>
          <t>Dators:</t>
        </r>
        <r>
          <rPr>
            <sz val="9"/>
            <color indexed="81"/>
            <rFont val="Tahoma"/>
            <family val="2"/>
            <charset val="186"/>
          </rPr>
          <t xml:space="preserve">
pasākumu organizēšanai</t>
        </r>
      </text>
    </comment>
    <comment ref="B393" authorId="3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no jauna, 2018.gadā bija klāt pie Taut
as nama
</t>
        </r>
      </text>
    </comment>
    <comment ref="F396" authorId="6" shapeId="0">
      <text>
        <r>
          <rPr>
            <b/>
            <sz val="9"/>
            <color indexed="81"/>
            <rFont val="Tahoma"/>
            <family val="2"/>
            <charset val="186"/>
          </rPr>
          <t>Dators:</t>
        </r>
        <r>
          <rPr>
            <sz val="9"/>
            <color indexed="81"/>
            <rFont val="Tahoma"/>
            <family val="2"/>
            <charset val="186"/>
          </rPr>
          <t xml:space="preserve">
559 x 4 mēneši
</t>
        </r>
      </text>
    </comment>
    <comment ref="Q396" authorId="6" shapeId="0">
      <text>
        <r>
          <rPr>
            <b/>
            <sz val="9"/>
            <color indexed="81"/>
            <rFont val="Tahoma"/>
            <family val="2"/>
            <charset val="186"/>
          </rPr>
          <t>Dators:</t>
        </r>
        <r>
          <rPr>
            <sz val="9"/>
            <color indexed="81"/>
            <rFont val="Tahoma"/>
            <family val="2"/>
            <charset val="186"/>
          </rPr>
          <t xml:space="preserve">
palielinās par ugunsdr.signalizācijas remonta daļu
</t>
        </r>
      </text>
    </comment>
    <comment ref="R396" authorId="6" shapeId="0">
      <text>
        <r>
          <rPr>
            <b/>
            <sz val="9"/>
            <color indexed="81"/>
            <rFont val="Tahoma"/>
            <family val="2"/>
            <charset val="186"/>
          </rPr>
          <t>Dators:</t>
        </r>
        <r>
          <rPr>
            <sz val="9"/>
            <color indexed="81"/>
            <rFont val="Tahoma"/>
            <family val="2"/>
            <charset val="186"/>
          </rPr>
          <t xml:space="preserve">
gardrobēs jauns linolejs</t>
        </r>
      </text>
    </comment>
    <comment ref="R398" authorId="6" shapeId="0">
      <text>
        <r>
          <rPr>
            <b/>
            <sz val="9"/>
            <color indexed="81"/>
            <rFont val="Tahoma"/>
            <family val="2"/>
            <charset val="186"/>
          </rPr>
          <t>Dators:</t>
        </r>
        <r>
          <rPr>
            <sz val="9"/>
            <color indexed="81"/>
            <rFont val="Tahoma"/>
            <family val="2"/>
            <charset val="186"/>
          </rPr>
          <t xml:space="preserve">
palielinās -Vestienas skolas salidojumam</t>
        </r>
      </text>
    </comment>
    <comment ref="L400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 pusgadam 0,71 Eur audzeknim</t>
        </r>
      </text>
    </comment>
    <comment ref="L401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 pusgadam 0,71 Eur audzeknim</t>
        </r>
      </text>
    </comment>
    <comment ref="S412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2019.gada sākumā vairākiem pagastiem kļūdaini netika ielikti plānā bibliotāku fonda līdzekļi.</t>
        </r>
      </text>
    </comment>
    <comment ref="U412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2019.gada sākumā sociālajiem pabalstiem tika iedalīti līdzekļi pirmajiem pāris mēnešiem, gada laikā tika veikti vairāki grozījumi. 2020.gadā plānā ielikti līdzekļi uzreiz pus gadam, lai nav tik bieži jāveic budžeta grozījumi.</t>
        </r>
      </text>
    </comment>
    <comment ref="Q433" authorId="1" shapeId="0">
      <text>
        <r>
          <rPr>
            <sz val="9"/>
            <color indexed="81"/>
            <rFont val="Tahoma"/>
            <family val="2"/>
            <charset val="186"/>
          </rPr>
          <t xml:space="preserve">
3250 transporta izdevumi gatavojoties Dziesmu svētkiem
5403 remontpakalpojumi
1300 īre, noma (skaņu, gaismas aparatūra)</t>
        </r>
      </text>
    </comment>
    <comment ref="R433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6320 materiāli pulciņiem, inventārs(prožektori, galda spēles, mēbeles, dators…), suvenīri
2000 remontmateriāli
2250 mācību līdzekļi, materiāli pulciņu darbībai (5 EUR uz 1 audzēkni)</t>
        </r>
      </text>
    </comment>
    <comment ref="Q449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15500 filmu noma</t>
        </r>
      </text>
    </comment>
    <comment ref="R451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6110 pasākumiem</t>
        </r>
      </text>
    </comment>
    <comment ref="M467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11800 EUR tiks sadalīti pagastiem skolēnu kompensācijām (administrē novads)</t>
        </r>
      </text>
    </comment>
    <comment ref="D478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80634 - domes priekšsēdētājs un vietnieks</t>
        </r>
      </text>
    </comment>
    <comment ref="Q482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Madonas novada pašvaldības apbalvojumu ceromonijas organizēšana, SKDS pētījums par pašvaldību</t>
        </r>
      </text>
    </comment>
    <comment ref="R482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Suvenīri, dāvanas, prezentācijas materiāli</t>
        </r>
      </text>
    </comment>
    <comment ref="Q483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27000 EUR laikraksts "Vēstnesis"
15000 EUR TV video sižetu veidošana, montāža, raidlaiks
5000 EUR foto pakalpojumi
3000 EUR Stars
5500 EUR reklāmas avīzēs, baneri, afišas ...</t>
        </r>
      </text>
    </comment>
    <comment ref="E486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Pasta izdevumi ar jauno gadu 1 EUR par vēstules nosūtīšanu</t>
        </r>
      </text>
    </comment>
    <comment ref="U497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EUR 1500 - "Madonas invalīdi" biedrība
EUR 447 - "Pie Kamīna" senioru klubs
EUR 1503 Sarkanais krusts
EUR 1600 Pensionaru biedrība
UR 1500 - Politiski represēto biedrība
EUR 1500 Bēbīšu skola Asniņš
EUR 1300 biedrība Spēkavots</t>
        </r>
      </text>
    </comment>
    <comment ref="Q505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EUR 3630 Uzdevumi.lv licences
EUR 880 Letonika.lv licences
EUR 870 Skolutiesibas.lv abonēšana</t>
        </r>
      </text>
    </comment>
    <comment ref="R505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EUR 44620 mācību līdzekļi
</t>
        </r>
      </text>
    </comment>
    <comment ref="S505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EUR 44620 mācību līdzekļi
EUR 3630 Uzdevumi.lv licences
EUR 880 Letonika.lv licences
EUR 870 Skolutiesibas.lv abonēšana</t>
        </r>
      </text>
    </comment>
    <comment ref="B515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Lubānas mitrāja informācijas centra darbības nodrošināšana</t>
        </r>
      </text>
    </comment>
    <comment ref="U526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visam novadam 640000</t>
        </r>
      </text>
    </comment>
    <comment ref="D551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2020.gadā atlīdzība tiek plānota pilniem 12 mēnešiem ievērojot pedagogu algu pieaugumu ar 01.09.2020</t>
        </r>
      </text>
    </comment>
    <comment ref="E551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Optikas kabeļa izmaksas Sarkaņu pagastā; pasta izdemu sadārdzināšanās.</t>
        </r>
      </text>
    </comment>
    <comment ref="F551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Mārcienas un Ļaudonas pagasti pāriet no kurināmā izdevumiem uz apkures pakalpojuma saņemšanu.</t>
        </r>
      </text>
    </comment>
    <comment ref="J551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Mārcienas un Ļaudonas pagasti pārie uz apkures pakalpojumu</t>
        </r>
      </text>
    </comment>
    <comment ref="L551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2020.gadā budžetā tik paredzēti papildus izdevumi 1.-4.klases skolēnu ēdināšanai</t>
        </r>
      </text>
    </comment>
    <comment ref="Q551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2020.gadā pie pamatbudžeta klāt nāca mērķdotācija ceļu uzturēšanai, kas būtiski palielina plānu pārējos pakalpojumos</t>
        </r>
      </text>
    </comment>
    <comment ref="S551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Vairākiem pagastiem 2019.gada sākumā kļudaini netika iebudžetēti līdzekļi bibliotēku krājumiem</t>
        </r>
      </text>
    </comment>
    <comment ref="T551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Beidzies Smeceres sila attīstības valsts atbalsta projekts -500000 EUR
Šogad netiek plānots līdzfinansējums kredītiem - 486410 EUR</t>
        </r>
      </text>
    </comment>
    <comment ref="U551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Par 68000 EUR pieaug izdevumi aprūpei mājās.
Par 10000 vairāk līdzekļi paredzēti sociālajiem pabalstiem
26000 EUR deliģējuma līgums Lubānas mitrāja informācijas centra darbības nodrošināšanai</t>
        </r>
      </text>
    </comment>
  </commentList>
</comments>
</file>

<file path=xl/comments2.xml><?xml version="1.0" encoding="utf-8"?>
<comments xmlns="http://schemas.openxmlformats.org/spreadsheetml/2006/main">
  <authors>
    <author>DinaB</author>
  </authors>
  <commentList>
    <comment ref="C32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400000 EUR savstarpējie norēķini par izglītību
7000 EUR savstarpējie norēķini par pansionātiem</t>
        </r>
      </text>
    </comment>
  </commentList>
</comments>
</file>

<file path=xl/sharedStrings.xml><?xml version="1.0" encoding="utf-8"?>
<sst xmlns="http://schemas.openxmlformats.org/spreadsheetml/2006/main" count="2333" uniqueCount="529">
  <si>
    <t>MADONAS NOVADA PAŠVALDĪBA</t>
  </si>
  <si>
    <t>Struktūrvienība</t>
  </si>
  <si>
    <t>Nosaukums (iestāde, pasākums, projekts)</t>
  </si>
  <si>
    <t>Kods</t>
  </si>
  <si>
    <t>Atbilstība Attīstības programmas Rīcības plānam</t>
  </si>
  <si>
    <t>2200/2300/6200</t>
  </si>
  <si>
    <t>2400/5200</t>
  </si>
  <si>
    <t>5100/5200</t>
  </si>
  <si>
    <t>2500/7200</t>
  </si>
  <si>
    <t>Arona</t>
  </si>
  <si>
    <t>Pagasta pārvalde</t>
  </si>
  <si>
    <t>01.100</t>
  </si>
  <si>
    <t>Teritoriju uzturēšana</t>
  </si>
  <si>
    <t>06.600</t>
  </si>
  <si>
    <t>Ceļu un ielu uzturēšana</t>
  </si>
  <si>
    <t>Īpašumu uzturēšanas nodaļa</t>
  </si>
  <si>
    <t>Ārsta palīgs</t>
  </si>
  <si>
    <t>07.200</t>
  </si>
  <si>
    <t>Sports</t>
  </si>
  <si>
    <t>08.100</t>
  </si>
  <si>
    <t>Bibliotēka</t>
  </si>
  <si>
    <t>08.200</t>
  </si>
  <si>
    <t>Kultūras nams</t>
  </si>
  <si>
    <t>PII Sprīdītis</t>
  </si>
  <si>
    <t>09.100</t>
  </si>
  <si>
    <t>PII pedagogi pašvaldības finansējums</t>
  </si>
  <si>
    <t>Pamatskola</t>
  </si>
  <si>
    <t>09.200</t>
  </si>
  <si>
    <t xml:space="preserve">Pamatskola pedagogi pašvaldības finansējums </t>
  </si>
  <si>
    <t>Darbinieku ēdināšana</t>
  </si>
  <si>
    <t>Skolēnu pārvadājumi - ceļa izdevumu kompensācija</t>
  </si>
  <si>
    <t>09.600</t>
  </si>
  <si>
    <t>Sociālais darbinieks</t>
  </si>
  <si>
    <t>10.900</t>
  </si>
  <si>
    <t>Bāriņtiesa</t>
  </si>
  <si>
    <t>10.400</t>
  </si>
  <si>
    <t>Skolēnu pārvadājumi</t>
  </si>
  <si>
    <t>Multifunkcionālais centrs</t>
  </si>
  <si>
    <t>08.600</t>
  </si>
  <si>
    <t xml:space="preserve">Mērķdotācija pedagogiem </t>
  </si>
  <si>
    <t xml:space="preserve">Mērķdotācija interešu izglītībai </t>
  </si>
  <si>
    <t>09.500</t>
  </si>
  <si>
    <t>Mērķdotācija 5.un 6.g.bērnu apmācībai</t>
  </si>
  <si>
    <t>Sociālie pabalsti</t>
  </si>
  <si>
    <t>10.700</t>
  </si>
  <si>
    <t>2% atalgojumi</t>
  </si>
  <si>
    <t xml:space="preserve">Motivācija </t>
  </si>
  <si>
    <t>Kopā</t>
  </si>
  <si>
    <t>3200/60000</t>
  </si>
  <si>
    <t>Bērzaune</t>
  </si>
  <si>
    <t xml:space="preserve">Pagasta pārvalde </t>
  </si>
  <si>
    <t>04.700</t>
  </si>
  <si>
    <t xml:space="preserve">Pašdarbības kolektīvi (valsts finansējums) </t>
  </si>
  <si>
    <t>PII Vārpiņa</t>
  </si>
  <si>
    <t>Pamatskola pedagogi pašvaldības finansējums</t>
  </si>
  <si>
    <t>Sociālais dienests</t>
  </si>
  <si>
    <t>Avīze "Bērzaunes Rīts"</t>
  </si>
  <si>
    <t>Dzelzava</t>
  </si>
  <si>
    <t>Īpašuma uzturēšanas nodaļa</t>
  </si>
  <si>
    <t>1.bibliotēka</t>
  </si>
  <si>
    <t>2.bibliotēka</t>
  </si>
  <si>
    <t>Kult.pasāk.</t>
  </si>
  <si>
    <t>PII Rūķis</t>
  </si>
  <si>
    <t>Pansionāts</t>
  </si>
  <si>
    <t>10.200</t>
  </si>
  <si>
    <t>Pansionāts piemaksa par nakts darbu un darbu svētku dienās</t>
  </si>
  <si>
    <t>Pansionāts papildus finansējums (aizvietošana)</t>
  </si>
  <si>
    <t>Sporta pasākumi</t>
  </si>
  <si>
    <t>Internātpamatskola (valsts finansējums)</t>
  </si>
  <si>
    <t>Internātpamatskola (pašvaldības  finansējums)</t>
  </si>
  <si>
    <t>Sociālais dien.</t>
  </si>
  <si>
    <t>Kalsnava</t>
  </si>
  <si>
    <t>Prezentācijas izdevumi</t>
  </si>
  <si>
    <t>03.600</t>
  </si>
  <si>
    <t>Ugunsdrošiba</t>
  </si>
  <si>
    <t>BJIC UP,s</t>
  </si>
  <si>
    <t>PII Lācītis Pūks</t>
  </si>
  <si>
    <t>Kalsnavas informatīvais izdevums</t>
  </si>
  <si>
    <t>Skolēnu pārvadājumi - ceļa izdevumu komp.skolēniem</t>
  </si>
  <si>
    <t xml:space="preserve">Sociālā nodrošināšana - sociālā māja </t>
  </si>
  <si>
    <t>Sociālo pakalpojumu centrs</t>
  </si>
  <si>
    <t>Siltumapgāde</t>
  </si>
  <si>
    <t>Teritorijas uzturēšana</t>
  </si>
  <si>
    <t>06.200</t>
  </si>
  <si>
    <t>Mājokļu attīstība</t>
  </si>
  <si>
    <t>06.100</t>
  </si>
  <si>
    <t xml:space="preserve">Laukumu, parka  apgaismošana </t>
  </si>
  <si>
    <t>Kapu apsaimniekošana</t>
  </si>
  <si>
    <t>Pārējā vides aizsardzība</t>
  </si>
  <si>
    <t>05.600</t>
  </si>
  <si>
    <t>Lazdona</t>
  </si>
  <si>
    <t>Dzīv.fonda remonts, uzturēšana</t>
  </si>
  <si>
    <t>Koplietošanas teritoriju labiekārtošana</t>
  </si>
  <si>
    <t>Lazdonas FVP</t>
  </si>
  <si>
    <t>Kultūra</t>
  </si>
  <si>
    <t>PI grupas</t>
  </si>
  <si>
    <t>Multifunkcionālais bērnu un jauniešu centrs</t>
  </si>
  <si>
    <t>Soc.darbinieks</t>
  </si>
  <si>
    <t>Motivācija</t>
  </si>
  <si>
    <t>Mārciena</t>
  </si>
  <si>
    <t>Pansionāta darbinieku ēdināšana</t>
  </si>
  <si>
    <t>Īpašumu uzturēšanas nodaļa piemaksa par nakts darbu un darbu svētku dienās</t>
  </si>
  <si>
    <t>Mājokļu apsaimn.</t>
  </si>
  <si>
    <t>Doktorāts</t>
  </si>
  <si>
    <t>PI grupas pedagogi pašvaldības finansējums</t>
  </si>
  <si>
    <t>Sociālais darbs</t>
  </si>
  <si>
    <t>Ošupe</t>
  </si>
  <si>
    <t>04.200</t>
  </si>
  <si>
    <t>Krievbirzes kapi</t>
  </si>
  <si>
    <t>Feldšerpunkts</t>
  </si>
  <si>
    <t>Sporta pas.</t>
  </si>
  <si>
    <t>AA centrs</t>
  </si>
  <si>
    <t>Jauniešu centrs</t>
  </si>
  <si>
    <t>Liepsalas</t>
  </si>
  <si>
    <t xml:space="preserve">Kultūras pasākumi </t>
  </si>
  <si>
    <t xml:space="preserve">PI grupas </t>
  </si>
  <si>
    <t>Soc. darbin.</t>
  </si>
  <si>
    <t>Prauliena</t>
  </si>
  <si>
    <t>03.100</t>
  </si>
  <si>
    <t>Praulienas bibliotēka</t>
  </si>
  <si>
    <t>Saikavas bibliotēka</t>
  </si>
  <si>
    <t>PII Pasaciņa</t>
  </si>
  <si>
    <t>Sociālās aprūpes māja</t>
  </si>
  <si>
    <t>Mērķdotācija interešu izglītībai (skola)</t>
  </si>
  <si>
    <t>Mērķdotācija interešu izglītībai (PII)</t>
  </si>
  <si>
    <t>Sarkaņi</t>
  </si>
  <si>
    <t xml:space="preserve"> Īpašumu uzturēšanas nodaļa</t>
  </si>
  <si>
    <t>Amatu skola</t>
  </si>
  <si>
    <t>Muzeja ēka</t>
  </si>
  <si>
    <t>Dzīvojamā fonda remonts, uzturēšana</t>
  </si>
  <si>
    <t>Nedzīvojamā fonda remonts un uzturēšana</t>
  </si>
  <si>
    <t>Neprivatizēto dzīvokļu apsaimniekošana</t>
  </si>
  <si>
    <t>Sporta pasākumu organizators</t>
  </si>
  <si>
    <t>Multifunkcionālais centrs Logs (jauniešu centrs)</t>
  </si>
  <si>
    <t>09.800</t>
  </si>
  <si>
    <t>Sarkaņu bibliotēka</t>
  </si>
  <si>
    <t>Biksēres bibliotēka</t>
  </si>
  <si>
    <t>Sarkaņu pagasta tautas nams "Kalnagravas"</t>
  </si>
  <si>
    <t>Pašdarbības kolektīvi pašvaldības finansējums</t>
  </si>
  <si>
    <t>Kultūras pasākumi</t>
  </si>
  <si>
    <t>Sociālās palīdzības dienests, aprūpētāji</t>
  </si>
  <si>
    <t>Pārējie (avīze)</t>
  </si>
  <si>
    <t xml:space="preserve">Īpašumu apdrošināšana </t>
  </si>
  <si>
    <t>Ļaudona</t>
  </si>
  <si>
    <t>Ļaudonas biblioteka</t>
  </si>
  <si>
    <t>Sāvienas biblioteka</t>
  </si>
  <si>
    <t>Bērnu un jauniešu iniciatīvu centrs</t>
  </si>
  <si>
    <t>PII Brīnumdārzs</t>
  </si>
  <si>
    <t>Vidusskola</t>
  </si>
  <si>
    <t>Pedagogi pašvaldības finansējums</t>
  </si>
  <si>
    <t>Apvienotā virtuve</t>
  </si>
  <si>
    <t>Apvienotā virtuve, darbs svētku dienās</t>
  </si>
  <si>
    <t>Pārējie kultūras pasākumi (avīze)</t>
  </si>
  <si>
    <t>Nodarbinātība</t>
  </si>
  <si>
    <t>04.100</t>
  </si>
  <si>
    <t>Īpašumu uzturēšana, koplietošanas teritoriju uzturēšana, mežu apsaimniekošana</t>
  </si>
  <si>
    <t>Liezēre</t>
  </si>
  <si>
    <t>Vestiena</t>
  </si>
  <si>
    <t>Mētriena</t>
  </si>
  <si>
    <t>Barkava</t>
  </si>
  <si>
    <t>Soc. dienests</t>
  </si>
  <si>
    <t>Ģim.ārsts doktorāts</t>
  </si>
  <si>
    <t>Darbs ar jaunatni</t>
  </si>
  <si>
    <t>Barkavas bibl.</t>
  </si>
  <si>
    <t>Stalīdzānu bibl.</t>
  </si>
  <si>
    <t>08.400</t>
  </si>
  <si>
    <t>Pirmsskolas izglītība</t>
  </si>
  <si>
    <t>Pansionāts (lifta remonts)</t>
  </si>
  <si>
    <t>Madona</t>
  </si>
  <si>
    <t>PII "Kastanītis"</t>
  </si>
  <si>
    <t>PII "Kastanītis"  pedagogi (pašvaldība)</t>
  </si>
  <si>
    <t>PII "Kastanītis" mērķdotācija 5.un 6.g.bērnu apmācībai</t>
  </si>
  <si>
    <t>PII "Kastanītis" interešu izglītība MD</t>
  </si>
  <si>
    <t xml:space="preserve">PII "Priedīte" </t>
  </si>
  <si>
    <t>PII "Priedīte"  pedagogi (pašvaldība)</t>
  </si>
  <si>
    <t>PII "Priedīte"  mērķdotācija 5.un 6.g.bērnu apmācībai</t>
  </si>
  <si>
    <t>PII "Priedīte" interešu izglītība (valsts finansējums)</t>
  </si>
  <si>
    <t xml:space="preserve">PII "Saulīte" </t>
  </si>
  <si>
    <t>PII "Saulīte"  pedagogi (pašvaldība)</t>
  </si>
  <si>
    <t>PII "Saulīte" mērķdotācija 5.un 6.g.bērnu apmācībai</t>
  </si>
  <si>
    <t>Madonas Valsts ģimnāzija</t>
  </si>
  <si>
    <t>Pedagogu atalgojums (MD vispārējā izglītība)</t>
  </si>
  <si>
    <t>Pedagogu atalgojums pašvaldības finansējums</t>
  </si>
  <si>
    <t>Pedagogu atalgojums (MD interešu izglītība)</t>
  </si>
  <si>
    <t>Madonas pilsētas vidusskola</t>
  </si>
  <si>
    <t>BJC</t>
  </si>
  <si>
    <t>BJC pedagogi (pašvaldība)</t>
  </si>
  <si>
    <t>BJC pedagogi (valsts finansējums)</t>
  </si>
  <si>
    <t xml:space="preserve">BJSS </t>
  </si>
  <si>
    <t>BJSS  pedagogi (pašvaldība)</t>
  </si>
  <si>
    <t>BJSS pedagogi (valsts finansējums)</t>
  </si>
  <si>
    <t>Sporta centrs</t>
  </si>
  <si>
    <t xml:space="preserve">J. Norviļa Madonas mūzikas skola </t>
  </si>
  <si>
    <t>Mūzikas skolas pedagogu atalgojums (pašvaldība)</t>
  </si>
  <si>
    <t>Mūzikas skolas pedagogu atalgojums (valsts finansējums)</t>
  </si>
  <si>
    <t>Mākslas skola</t>
  </si>
  <si>
    <t>Mākslas skola pedagogi (pašvaldība)</t>
  </si>
  <si>
    <t>Mākslas skola pedagogi (valsts finansējums)</t>
  </si>
  <si>
    <t>Muzejs</t>
  </si>
  <si>
    <t>Lazdonas pareizticīgo draudze</t>
  </si>
  <si>
    <t>Madonas ev.lut.draudze</t>
  </si>
  <si>
    <t>Nedzīvojamais fonds</t>
  </si>
  <si>
    <t xml:space="preserve">Dzīvojamā fonda remonts un uzturēšana </t>
  </si>
  <si>
    <t>Bezsaimnieka dzīvnieku izmitināšana</t>
  </si>
  <si>
    <t>Meža apsaimniekošanas darbi</t>
  </si>
  <si>
    <t>Līdzfinansējums sabiedriskās tualetes uzturēšanai</t>
  </si>
  <si>
    <t>PVN</t>
  </si>
  <si>
    <t>Tirgus</t>
  </si>
  <si>
    <t>Sporta pasākumi (pilsēta - Sporta skola)</t>
  </si>
  <si>
    <t>Sporta būvju un āra laukumu uzturēšana</t>
  </si>
  <si>
    <t>Kultūras pasākumi (pilsēta)</t>
  </si>
  <si>
    <t>Ēdināšanas dienests</t>
  </si>
  <si>
    <t>Ēdināšanas dienests bufete, darbinieki</t>
  </si>
  <si>
    <t>Novads Adm.</t>
  </si>
  <si>
    <t>Dome</t>
  </si>
  <si>
    <t>Deputāti</t>
  </si>
  <si>
    <t>Dzimtsarakstu nodaļa</t>
  </si>
  <si>
    <t>Pabalsti bijušajiem priekšsēdētājiem</t>
  </si>
  <si>
    <t>Sadarbība</t>
  </si>
  <si>
    <t>Bāriņtiesa - audžuģimeņu pasākums</t>
  </si>
  <si>
    <t>Kārtībnieki</t>
  </si>
  <si>
    <t>Nekustamo īpašumu uzmērīšana, Zemes grāmata</t>
  </si>
  <si>
    <t>Sporta pasākumi (novads)</t>
  </si>
  <si>
    <t>Kultūras pasākumi (novads)</t>
  </si>
  <si>
    <t>Atbalsts nevalstiskajām organizācijām projektu konkurss</t>
  </si>
  <si>
    <t xml:space="preserve">Atbalsts  nevalstiskajām organizācijām </t>
  </si>
  <si>
    <t xml:space="preserve">Biedrības "Mēs saviem bērniem"  </t>
  </si>
  <si>
    <t xml:space="preserve">Biedrība "Bērnu un jauniešu apvienība "Rīts"' </t>
  </si>
  <si>
    <t>Bibliotēku informācijas sistēma "Alise"</t>
  </si>
  <si>
    <t>Izglītības pasākumi</t>
  </si>
  <si>
    <t>Citi izglītības pasākumi un projekti</t>
  </si>
  <si>
    <t>Mērķdotācija literatūrai/ mācību līdzekļiem</t>
  </si>
  <si>
    <t>Mācību līdzekļi/literatūra pašvaldības budžets</t>
  </si>
  <si>
    <t>Profesionālo iemaņu apmācība 10.-12.kl. skolēniem</t>
  </si>
  <si>
    <t>Līdzfinansējums nometņu organizēšanai (konkurss)</t>
  </si>
  <si>
    <t xml:space="preserve">Barkavas profesionālā vidusskola </t>
  </si>
  <si>
    <t>Kristiāna Dāvida pamatskola</t>
  </si>
  <si>
    <t>Rezidentūras studijas medicīnā</t>
  </si>
  <si>
    <t>Videonovērošanas sistēmas uzturēšana</t>
  </si>
  <si>
    <t xml:space="preserve">GPS sistēmas servera abonēšana </t>
  </si>
  <si>
    <t>Biedrība "Pie Kraujas"</t>
  </si>
  <si>
    <t>Citu novadu izglītības iestāžu pakalpojumi</t>
  </si>
  <si>
    <t>Citu novadu soc.palīdz. iestāžu pakalpojumi (pansionāti)</t>
  </si>
  <si>
    <t>Sociālās palīdzības dienests</t>
  </si>
  <si>
    <t xml:space="preserve">Asistenti </t>
  </si>
  <si>
    <t xml:space="preserve">Sociālā ēka (Parka iela 6) </t>
  </si>
  <si>
    <t>Aprūpes mājās pakalpojumi</t>
  </si>
  <si>
    <t>Pakalpojumi bērniem ar FT</t>
  </si>
  <si>
    <t>Humānās palīdz.  kravas</t>
  </si>
  <si>
    <t>Veselības aprūpe (zobārstniecības kabinets)</t>
  </si>
  <si>
    <t>SAB "Smeceres sils"</t>
  </si>
  <si>
    <t>Projektēšana</t>
  </si>
  <si>
    <t xml:space="preserve">Algotie pagaidu sabiedriskie darbi </t>
  </si>
  <si>
    <t>Atbalsts lauksaimn.konsultantiem</t>
  </si>
  <si>
    <t>Aizņēmumu  %  samaksa</t>
  </si>
  <si>
    <t>01.700</t>
  </si>
  <si>
    <t>Aizņēmumu  pamatsummu atmaksa</t>
  </si>
  <si>
    <t>Finansēšana</t>
  </si>
  <si>
    <t>Aizņēmumu apkalpošanas izdevumi</t>
  </si>
  <si>
    <t>01.800</t>
  </si>
  <si>
    <t>BO VAS CSDD</t>
  </si>
  <si>
    <t>Klavieru skaņošana novadā</t>
  </si>
  <si>
    <t>Rezerve audzēkņu ēdināšanai II pusgadā</t>
  </si>
  <si>
    <t>Rezerve pedagogu atlīdzībai pašvaldības budžets</t>
  </si>
  <si>
    <t>Īpašumu apdrošināšana</t>
  </si>
  <si>
    <t>Pielikums Nr.1</t>
  </si>
  <si>
    <t>MADONAS  NOVADA  PAŠVALDĪBA</t>
  </si>
  <si>
    <t>(euro)</t>
  </si>
  <si>
    <t>Nosaukums</t>
  </si>
  <si>
    <t>Madona (novads)</t>
  </si>
  <si>
    <t>Madona (pilsēta)</t>
  </si>
  <si>
    <t>Aronas pagasta pārvalde</t>
  </si>
  <si>
    <t>Barkavas pagasta pārvalde</t>
  </si>
  <si>
    <t>Bērzaunes pagasta pārvalde</t>
  </si>
  <si>
    <t>Dzelzavas pagasta pārvalde</t>
  </si>
  <si>
    <t>Kalsnavas pagasta pārvalde</t>
  </si>
  <si>
    <t>Lazdonas pagasta pārvalde</t>
  </si>
  <si>
    <t>Liezēres pagasta pārvalde</t>
  </si>
  <si>
    <t>Ļaudonas pagasta pārvalde</t>
  </si>
  <si>
    <t>Mārcienas pagasta pārvalde</t>
  </si>
  <si>
    <t>Mētrienas pagasta pārvalde</t>
  </si>
  <si>
    <t>Ošupes pagasta pārvalde</t>
  </si>
  <si>
    <t>Praulienas pagasta pārvalde</t>
  </si>
  <si>
    <t>Sarkaņu pagasta pārvalde</t>
  </si>
  <si>
    <t>Vestienas pagasta pārvalde</t>
  </si>
  <si>
    <t>Nekustamā īpašuma nodoklis</t>
  </si>
  <si>
    <t>05.400</t>
  </si>
  <si>
    <t>Azartspēļu nodoklis</t>
  </si>
  <si>
    <t>Procentu ieņēmumi</t>
  </si>
  <si>
    <t>09.000</t>
  </si>
  <si>
    <t>Nodevas</t>
  </si>
  <si>
    <t>10.000</t>
  </si>
  <si>
    <t>Naudas sodi</t>
  </si>
  <si>
    <t>12.000</t>
  </si>
  <si>
    <t>Pārējie nenodokļu ieņēmumi</t>
  </si>
  <si>
    <t>21.000</t>
  </si>
  <si>
    <t>Maksas pakalpojumi un citi pašu ieņēmumi</t>
  </si>
  <si>
    <t>01.112</t>
  </si>
  <si>
    <t>Iedzīvotāju ienākuma nodoklis</t>
  </si>
  <si>
    <t>18.620</t>
  </si>
  <si>
    <t>Pašvaldību budžetā saņemtie valsts budžeta transferti mūzikas skolai</t>
  </si>
  <si>
    <t>Pašvaldību budžetā saņemtie valsts budžeta transferti mākslas skolai</t>
  </si>
  <si>
    <t>Pašvaldību budžetā saņemtie valsts budžeta transferti  BJSS</t>
  </si>
  <si>
    <t>Pašvaldību budžetā saņemtie valsts budžeta transferti Dzelzavas internātskola</t>
  </si>
  <si>
    <t>Transferti māksliniecisko kolektīvu vadītāju atalgojumiem</t>
  </si>
  <si>
    <t>Transferti algoto pagaidu sabiedrisko darbu apmaksai</t>
  </si>
  <si>
    <t>Transferti mācību līdzekļiem un grāmatām</t>
  </si>
  <si>
    <t xml:space="preserve">Transferti asistentiem </t>
  </si>
  <si>
    <t>18.641</t>
  </si>
  <si>
    <t>Dotācija no PFIF</t>
  </si>
  <si>
    <t>Transferi izglītības funkcijas nodrošināšanai no valsts dotāciju un mērķdotāciju sadales (pamata un vispārējā vidējā izglītība) 6.pielik.</t>
  </si>
  <si>
    <t>Transferti izglītības funkcijas nodrošināšanai no valsts dotāciju un mērķdotāciju sadales (bērnu no 5 gadu vecuma izglītošana)</t>
  </si>
  <si>
    <t>Transferti     izglītības funkcijas nodrošināšanai no valsts dotāciju un mērķdotāciju sadales (interešu izglītība)</t>
  </si>
  <si>
    <t>19.200</t>
  </si>
  <si>
    <t xml:space="preserve">Ieņēmumi pašvaldības budžetā no citām pašvaldībām </t>
  </si>
  <si>
    <t xml:space="preserve">Kopā   ieņēmumi  </t>
  </si>
  <si>
    <t>Transferti 1.-4.klases ēdināšanai</t>
  </si>
  <si>
    <t>Ozolu medpunkts</t>
  </si>
  <si>
    <t>Liezēres bibliotēka</t>
  </si>
  <si>
    <t>Mēdzūlas bibliotēka</t>
  </si>
  <si>
    <t>Informatīvais izdev. "Liezēre vakar, šodien, rīt"</t>
  </si>
  <si>
    <t xml:space="preserve">PI grupas pedagogi pašvaldības finansējums </t>
  </si>
  <si>
    <t>Internāta bērnu ēdināšana ( gads)</t>
  </si>
  <si>
    <t>Skolēnu pārvadājumi - autobuss</t>
  </si>
  <si>
    <t>Skolēnu pārvadājumi - skolēnu ceļa izdevumu kompensācija</t>
  </si>
  <si>
    <t>pārējā soc.palīdzība</t>
  </si>
  <si>
    <t>BJĀAC Ozoli</t>
  </si>
  <si>
    <t>Īpašuma uzturēšanas nod.</t>
  </si>
  <si>
    <t>Vestienas feldšerpunkts</t>
  </si>
  <si>
    <t>Ugunsdrošība</t>
  </si>
  <si>
    <t>03.200</t>
  </si>
  <si>
    <t>Kopā pārvaldes</t>
  </si>
  <si>
    <t>KOPĀ  NOVADS</t>
  </si>
  <si>
    <t>Jaunatnes darbinieks</t>
  </si>
  <si>
    <t>IT nodaļa</t>
  </si>
  <si>
    <t>"Baltā ūdensroze" Diakonijas centrs</t>
  </si>
  <si>
    <t>Krīzes centrs</t>
  </si>
  <si>
    <t xml:space="preserve">2020.gada  pamatbudžeta izdevumi </t>
  </si>
  <si>
    <t>Atlīdzība pieprasīts 2020.gadam</t>
  </si>
  <si>
    <t>Sakaru pakalpojumi pieprasīts 2020.gadam</t>
  </si>
  <si>
    <t>Apkure pieprasīts 2020.gadam</t>
  </si>
  <si>
    <t>Ūdens un kanalizācija pieprasīts 2020.gadam</t>
  </si>
  <si>
    <t>Elektroenerģija  pieprasīts 2020.gadam</t>
  </si>
  <si>
    <t>Kurināmais  pieprasīts 2020.gadam</t>
  </si>
  <si>
    <t>Degviela pieprasīts 2020.gadam</t>
  </si>
  <si>
    <t>Ēdināšana pieprasīts 2020.gadam</t>
  </si>
  <si>
    <t>Skolēnu pārvadāšana  pieprasīts 2020.gadam</t>
  </si>
  <si>
    <t>Kopā  pieprasīts 2020.gadam</t>
  </si>
  <si>
    <t>Komandējumi un dienesta braucieni  pieprasīts 2020.gadam</t>
  </si>
  <si>
    <t>Pārējie (iepriekš neminētie) pakalpojumi pieprasīts 2020.gadam</t>
  </si>
  <si>
    <t>Pārējie (iepriekš neminētie) materiāli pieprasīts 2020.gadam</t>
  </si>
  <si>
    <t>Grāmatas, laikraksti  pieprasīts 2020.gadam</t>
  </si>
  <si>
    <t>Pārējie pamatlīdzekļi, nemateriālie ieguldījumi pieprasīts 2020.gadam</t>
  </si>
  <si>
    <t>Pabalsti, dotācija pieprasīts 2020.gadam</t>
  </si>
  <si>
    <t>Nodokļi/transferti pieprasīts 2020.gadam</t>
  </si>
  <si>
    <t>PAVISAM  pieprasīts 2020.gadam</t>
  </si>
  <si>
    <t xml:space="preserve">2020.gada pamatbudžeta ieņēmumi  </t>
  </si>
  <si>
    <t>Izdevumi</t>
  </si>
  <si>
    <t>starpība</t>
  </si>
  <si>
    <t>Atkritumu savākšana, izvešana un utilizēšana pieprasīts 2020.gadam</t>
  </si>
  <si>
    <t>Ēku, telpu, aparatūras noma pieprasīts 2020.gadam</t>
  </si>
  <si>
    <t>Mērķdotācija ceļu fonds</t>
  </si>
  <si>
    <t>Ceļu un ielu uzturēšana pašvaldības budžets</t>
  </si>
  <si>
    <t>MPV Pedagogu atalgojums pašvaldības finansējums</t>
  </si>
  <si>
    <t>MPV Pedagogu atalgojums (MD vispārējā izglītība)</t>
  </si>
  <si>
    <t>MPV Pedagogu atalgojums (MD interešu izglītība)</t>
  </si>
  <si>
    <t>Nekustamā īpašuma  "Lejas Ruļļi" iegāde</t>
  </si>
  <si>
    <t>Zemes iegāde stadionam</t>
  </si>
  <si>
    <t>Nedz. fonds (skola)</t>
  </si>
  <si>
    <t>ZG un īpašumu uzmērīšana</t>
  </si>
  <si>
    <t>Ceļu fonds</t>
  </si>
  <si>
    <t>Uzņēmējdarbības atbalsts</t>
  </si>
  <si>
    <t>04.900</t>
  </si>
  <si>
    <t>Tūrisms</t>
  </si>
  <si>
    <t>Latvijas puķu draugu saiets</t>
  </si>
  <si>
    <t>Jauniešu pasākumi</t>
  </si>
  <si>
    <t>Baznīcu izgaismošana</t>
  </si>
  <si>
    <t xml:space="preserve">Sabiedriskās attiecības </t>
  </si>
  <si>
    <t>Mediji, publicitāte, laikraksts "Vēstnesis"</t>
  </si>
  <si>
    <t xml:space="preserve">Vietējā avīze </t>
  </si>
  <si>
    <t>1.-4.kl.ēdināšana pašvaldības finansējums</t>
  </si>
  <si>
    <t>1.-4.kl.ēdināšana mērķdotācija</t>
  </si>
  <si>
    <t>Ēdināšanas dienests 1.-4.kl. ēdināšana pašvaldības finansējums</t>
  </si>
  <si>
    <t>Ēdināšanas dienests 1.-4.kl. ēdināšana mērķdotācija</t>
  </si>
  <si>
    <t>Ēdināšana Skolas ielā   1.-4.kl.pašvaldības finansējums</t>
  </si>
  <si>
    <t>Ēdināšana Skolas ielā   1.-4.kl.mērķdotācija</t>
  </si>
  <si>
    <t>Kristiāna Dāvida pamatskola 1.-4.kl. ēdināšana pašvaldības finansējums</t>
  </si>
  <si>
    <t>Kristiāna Dāvida pamatskola 1.-4.kl. ēdināšana mērķdotācija</t>
  </si>
  <si>
    <t>Pārējā kultūra (avīze)</t>
  </si>
  <si>
    <t>"Dzintari" uzturēšana</t>
  </si>
  <si>
    <t>Teritorijas plānošana</t>
  </si>
  <si>
    <t>Projektu ieviešanas nodaļa</t>
  </si>
  <si>
    <t>Kanalizācijas sistēmas reģistra uzturēšana</t>
  </si>
  <si>
    <t>Motivācija pedagogiem (viss novads)</t>
  </si>
  <si>
    <t>Skolēnu Dziesmu svētki</t>
  </si>
  <si>
    <t>19.300</t>
  </si>
  <si>
    <t>Pašvaldības un tās iestāžu savstarpējie transferti</t>
  </si>
  <si>
    <t>Kinoteātris Vidzeme</t>
  </si>
  <si>
    <t>Skeitparka konstrukciju izgatavošana, uzstādīšana</t>
  </si>
  <si>
    <t>PII "Saulīte" interešu izglītība MD</t>
  </si>
  <si>
    <t>Madonas novada pašvaldības pamatbudžets</t>
  </si>
  <si>
    <t>Pozīcijas nosaukums</t>
  </si>
  <si>
    <t>2020.gada plāns</t>
  </si>
  <si>
    <t>IEŅĒMUMI UN GADA SĀKUMA ATLIKUMS KOPĀ</t>
  </si>
  <si>
    <t>Naudas līdzekļu atlikums uz gada sākumu</t>
  </si>
  <si>
    <t>KĀRTĒJIE GADA IEŅĒMUMI</t>
  </si>
  <si>
    <t>Nodokļu ieņēmumi</t>
  </si>
  <si>
    <t>1.1.0.0.</t>
  </si>
  <si>
    <t xml:space="preserve">              Iedzīvotāju ienākuma nodoklis</t>
  </si>
  <si>
    <t>4.1.0.0.</t>
  </si>
  <si>
    <t xml:space="preserve">              Nekustamā īpašuma nodoklis</t>
  </si>
  <si>
    <t>5.4.1.0.</t>
  </si>
  <si>
    <t xml:space="preserve">              Azartspēļu nodoklis</t>
  </si>
  <si>
    <t>8.6.2.0.</t>
  </si>
  <si>
    <t>Procentu ieņēmumi par kontu atlikumiem</t>
  </si>
  <si>
    <t>9.0.0.0.</t>
  </si>
  <si>
    <t>Valsts (pašvaldību) un kancelejas nodevas</t>
  </si>
  <si>
    <t>10.0.0.0.</t>
  </si>
  <si>
    <t>Naudas sodi un sankcijas</t>
  </si>
  <si>
    <t>12.0.0.0.</t>
  </si>
  <si>
    <t xml:space="preserve">Pārējie nenodokļu ieņēmumi  </t>
  </si>
  <si>
    <t>13.0.0.0.</t>
  </si>
  <si>
    <t>Ieņēmumi no pašvaldības īpašumu pārdošanas</t>
  </si>
  <si>
    <t>18.0.0.0.</t>
  </si>
  <si>
    <t>Valsts budžeta transferti</t>
  </si>
  <si>
    <t>18.6.4.0.</t>
  </si>
  <si>
    <t xml:space="preserve">           Pašvaldības budžetā saņemtā dotācija no pašvaldību finanšu izlīdzināšanas fonda</t>
  </si>
  <si>
    <t>18.6.2.0.</t>
  </si>
  <si>
    <t xml:space="preserve">           Pašvaldības saņemtie valsts budžeta transferti noteiktam mērķim</t>
  </si>
  <si>
    <t>19.0.0.0.</t>
  </si>
  <si>
    <t>Pašvaldību budžeta transferti</t>
  </si>
  <si>
    <t>21.0.0.0.</t>
  </si>
  <si>
    <t>Budžeta iestāžu ieņēmumi</t>
  </si>
  <si>
    <t>KĀRTĒJIE  GADA  IZDEVUMI</t>
  </si>
  <si>
    <t>Vispārējie valdības dienesti</t>
  </si>
  <si>
    <t>Izpildvara, likumdošanas vara, finanšu un fiskālā darbība, ārlietas</t>
  </si>
  <si>
    <t>01.600</t>
  </si>
  <si>
    <t>Pārējie iepriekš neklasificētie vispārējie valdības dienesti (vēlēšanas)</t>
  </si>
  <si>
    <t>Vispārējās valdības sektora (valsts un pašvaldības) parāda darījumi</t>
  </si>
  <si>
    <t>Vispārēja rakstura transferti starp valsts pārvaldes dažādiem līmeņiem</t>
  </si>
  <si>
    <t>03.000</t>
  </si>
  <si>
    <t>Sabiedriskā kārtība un drošība</t>
  </si>
  <si>
    <t xml:space="preserve">        Pašvaldības policija</t>
  </si>
  <si>
    <t xml:space="preserve">        Ugunsdrošības, glābšanas un civilās drošības dieneti</t>
  </si>
  <si>
    <t xml:space="preserve">      Pārējie iepriekš neklasificētie sabiedriskās kārtības un drošības pakalpojumi</t>
  </si>
  <si>
    <t>04.000</t>
  </si>
  <si>
    <t>Ekonomiskā darbība</t>
  </si>
  <si>
    <t xml:space="preserve">         Vispārēja ekonomiska, komerciāla un nodarbinātības darbība</t>
  </si>
  <si>
    <t xml:space="preserve">         Lauksaimniecība, mežsaimniecība, zivsaimniecība un medniecība</t>
  </si>
  <si>
    <t xml:space="preserve">       Tūrisms</t>
  </si>
  <si>
    <t>Pārējā citur neklasificēta ekonomiskā darbība</t>
  </si>
  <si>
    <t>05.000</t>
  </si>
  <si>
    <t>Vides aizsardzība</t>
  </si>
  <si>
    <t>05.100</t>
  </si>
  <si>
    <t xml:space="preserve">         Atkritumu apsaimniekošana</t>
  </si>
  <si>
    <t>05.200</t>
  </si>
  <si>
    <t xml:space="preserve">         Notekūdeņu apsaimniekošana</t>
  </si>
  <si>
    <t>05.300</t>
  </si>
  <si>
    <t xml:space="preserve">         Vides piesārņojuma novēršana un samazināšana</t>
  </si>
  <si>
    <t>06.000</t>
  </si>
  <si>
    <t>Teritoriju un mājokļu apsaimniekošana</t>
  </si>
  <si>
    <t xml:space="preserve">         Mājokļu attīstība</t>
  </si>
  <si>
    <t xml:space="preserve">         Teritoriju attīstība</t>
  </si>
  <si>
    <t xml:space="preserve">         Pārējā citur neklasificētā pašvaldību teritoriju un mājokļu apsaimniekošanas darbība</t>
  </si>
  <si>
    <t>07.000</t>
  </si>
  <si>
    <t>Veselība</t>
  </si>
  <si>
    <t xml:space="preserve">          Ambulatoro ārstniecības iestāžu darbība un pakalpojumi</t>
  </si>
  <si>
    <t>08.000</t>
  </si>
  <si>
    <t>Atpūta, kultūra un reliģija</t>
  </si>
  <si>
    <t xml:space="preserve">         Atpūtas un sporta pasākumi</t>
  </si>
  <si>
    <t xml:space="preserve">         Kultūra</t>
  </si>
  <si>
    <t xml:space="preserve">         Reliģisko organizāciju un citu biedrību un nodibinājumu pakalpojumi</t>
  </si>
  <si>
    <t xml:space="preserve">       Pārējie citur neklasificētie sporta, atpūtas, kultūras un reliģijas pakalpojumi</t>
  </si>
  <si>
    <t>Izglītība</t>
  </si>
  <si>
    <t xml:space="preserve">         Pirmsskolas izgllītība</t>
  </si>
  <si>
    <t xml:space="preserve">         Vispārējā izglītība</t>
  </si>
  <si>
    <t xml:space="preserve">         Interešu un profesionālās ievirzes izglītība</t>
  </si>
  <si>
    <t xml:space="preserve">         Izglītības papildu izdevumi</t>
  </si>
  <si>
    <t xml:space="preserve">         Pārējā citur neklasificētā izglītība</t>
  </si>
  <si>
    <t>Sociālā aizsardzība</t>
  </si>
  <si>
    <t xml:space="preserve">         Atbalsts gados veciem cilvēkiem</t>
  </si>
  <si>
    <t xml:space="preserve">         Atbalsts ģimenēm ar bērniem</t>
  </si>
  <si>
    <t xml:space="preserve">         Pārējais citur neklasificēts atbalsts sociāli atstumtām personām</t>
  </si>
  <si>
    <t xml:space="preserve">         Pārējā citur neklasificētā sociālā aizsardzība</t>
  </si>
  <si>
    <t xml:space="preserve">         Aizņēmumi ( -) un to atmaksa ( + )</t>
  </si>
  <si>
    <t>Izdevumi kopā ar finansēšanu</t>
  </si>
  <si>
    <t>Naudas līdzekļu atlikums perioda beigās</t>
  </si>
  <si>
    <t>01.000</t>
  </si>
  <si>
    <t>RV 3.1., U 3.1.1.,R.109</t>
  </si>
  <si>
    <t>R.V 6.4., U.6.4.2., R.296</t>
  </si>
  <si>
    <t>R.V.6.1., U.6.1.1., R.259.</t>
  </si>
  <si>
    <t>RV 5.1., U.5.1.1., R.235</t>
  </si>
  <si>
    <t>RV 4.3., U.4.3.1.R.228</t>
  </si>
  <si>
    <t>RV 4.2., U.4.2.1., R185.</t>
  </si>
  <si>
    <t>R.V.4.1., U.4.1.4., R.153.</t>
  </si>
  <si>
    <t>R.V.4.1., U.4.1.4., R.151.</t>
  </si>
  <si>
    <t>RV5.2., U.5.2.1.R.247, R.248., R249., R.250.</t>
  </si>
  <si>
    <t>RV5.2., U.5.2.1.R.247, R.248., R.249., R.250.</t>
  </si>
  <si>
    <t>RV.4.1., U.4.1.4., R.153.</t>
  </si>
  <si>
    <t>R..4.1., U.4.1.4., R.153.</t>
  </si>
  <si>
    <t>Rv.4.1., U.4.1.4., R.153.</t>
  </si>
  <si>
    <t>RV5.2., U.5.2.1. R249., R.250.</t>
  </si>
  <si>
    <t>RV5.2., U.5.2.1., R.248.,, R.250.</t>
  </si>
  <si>
    <t>RV 6.4., U.6.4.2., R.299</t>
  </si>
  <si>
    <t>RV 6.4., U.6.4.2., R.300</t>
  </si>
  <si>
    <t>RV 6.4., U.6.4.2., R.301</t>
  </si>
  <si>
    <t>RV 6.4., U.6.4.2., R.296</t>
  </si>
  <si>
    <t>Rv.6.1., U.6.1.1., R.259.</t>
  </si>
  <si>
    <t>RV.6.1., U.6.1.1., R.259.</t>
  </si>
  <si>
    <t>R.V 6.4., U.6.4.2., R.297</t>
  </si>
  <si>
    <t>RV 6.4., U.6.4.2., R.297</t>
  </si>
  <si>
    <t>RV5.2., U.5.2.1.</t>
  </si>
  <si>
    <t>R.V4.1., U.4.1.4., R.153.</t>
  </si>
  <si>
    <t>RV 6.4., U.6.4.2., R.298</t>
  </si>
  <si>
    <t>R.V 6.4., U.6.4.2., R.296.</t>
  </si>
  <si>
    <t>R.V 7.2., U.7.2.4., R.335.</t>
  </si>
  <si>
    <t>RV 3.1., U 3.1.1.,R.110</t>
  </si>
  <si>
    <t>RV 3.1., U 3.1.1.,R.109.</t>
  </si>
  <si>
    <t>R.V.4.1., U.4.1.3., R.151</t>
  </si>
  <si>
    <t>R.V.4.1., U.4.1.3., R.152</t>
  </si>
  <si>
    <t>R.V.4.1., U.4.1.3., R.153</t>
  </si>
  <si>
    <t>R.V.4.1., U.4.1.3., R.154</t>
  </si>
  <si>
    <t>R.V.4.1., U.4.1.3., R.155</t>
  </si>
  <si>
    <t>RV 6.2. U.6.2.1., R.276</t>
  </si>
  <si>
    <t>Madonas novada pašvaldības domes</t>
  </si>
  <si>
    <t>30.01.2020. lēmumam Nr.54</t>
  </si>
  <si>
    <t>(protokols Nr.3, 18.p.)</t>
  </si>
  <si>
    <t>Pielikums Nr.2</t>
  </si>
  <si>
    <t>Pielikums Nr.3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</si>
</sst>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2" x14ac:knownFonts="1">
    <font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name val="Arial"/>
      <family val="2"/>
      <charset val="186"/>
    </font>
    <font>
      <b/>
      <sz val="10"/>
      <name val="Arial"/>
      <family val="2"/>
      <charset val="186"/>
    </font>
    <font>
      <b/>
      <i/>
      <sz val="10"/>
      <name val="Arial"/>
      <family val="2"/>
      <charset val="186"/>
    </font>
    <font>
      <b/>
      <sz val="12"/>
      <name val="Calibri"/>
      <family val="2"/>
      <charset val="186"/>
      <scheme val="minor"/>
    </font>
    <font>
      <i/>
      <sz val="10"/>
      <name val="Arial"/>
      <family val="2"/>
      <charset val="186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sz val="10"/>
      <name val="Arial"/>
      <family val="2"/>
      <charset val="186"/>
    </font>
    <font>
      <b/>
      <sz val="1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i/>
      <sz val="11"/>
      <name val="Arial"/>
      <family val="2"/>
      <charset val="186"/>
    </font>
    <font>
      <b/>
      <sz val="12"/>
      <name val="Arial"/>
      <family val="2"/>
      <charset val="186"/>
    </font>
    <font>
      <sz val="11"/>
      <color rgb="FFFF0000"/>
      <name val="Calibri"/>
      <family val="2"/>
      <charset val="186"/>
      <scheme val="minor"/>
    </font>
    <font>
      <sz val="11"/>
      <color rgb="FF000000"/>
      <name val="Calibri"/>
      <family val="2"/>
      <charset val="186"/>
    </font>
    <font>
      <b/>
      <sz val="12"/>
      <color rgb="FF000000"/>
      <name val="Calibri"/>
      <family val="2"/>
      <charset val="186"/>
    </font>
    <font>
      <b/>
      <sz val="11"/>
      <color rgb="FF000000"/>
      <name val="Calibri"/>
      <family val="2"/>
      <charset val="186"/>
    </font>
    <font>
      <b/>
      <sz val="11"/>
      <color rgb="FF000000"/>
      <name val="Calibri"/>
      <family val="2"/>
    </font>
    <font>
      <sz val="11"/>
      <color rgb="FF000000"/>
      <name val="Times New Roman"/>
      <family val="1"/>
      <charset val="186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1" xfId="0" applyFont="1" applyFill="1" applyBorder="1" applyAlignment="1">
      <alignment textRotation="90" wrapText="1"/>
    </xf>
    <xf numFmtId="0" fontId="4" fillId="0" borderId="1" xfId="0" applyFont="1" applyFill="1" applyBorder="1" applyAlignment="1">
      <alignment textRotation="90" wrapText="1"/>
    </xf>
    <xf numFmtId="0" fontId="3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6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6" fillId="0" borderId="1" xfId="0" quotePrefix="1" applyFont="1" applyFill="1" applyBorder="1"/>
    <xf numFmtId="49" fontId="6" fillId="0" borderId="1" xfId="0" applyNumberFormat="1" applyFont="1" applyFill="1" applyBorder="1"/>
    <xf numFmtId="0" fontId="6" fillId="0" borderId="1" xfId="0" applyFont="1" applyFill="1" applyBorder="1" applyAlignment="1"/>
    <xf numFmtId="0" fontId="0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textRotation="90" wrapText="1"/>
    </xf>
    <xf numFmtId="0" fontId="10" fillId="0" borderId="1" xfId="0" applyFont="1" applyFill="1" applyBorder="1"/>
    <xf numFmtId="0" fontId="3" fillId="3" borderId="1" xfId="0" applyFont="1" applyFill="1" applyBorder="1" applyAlignment="1">
      <alignment wrapText="1"/>
    </xf>
    <xf numFmtId="0" fontId="6" fillId="3" borderId="1" xfId="0" applyFont="1" applyFill="1" applyBorder="1"/>
    <xf numFmtId="164" fontId="6" fillId="0" borderId="1" xfId="0" quotePrefix="1" applyNumberFormat="1" applyFont="1" applyFill="1" applyBorder="1" applyAlignment="1">
      <alignment horizontal="left"/>
    </xf>
    <xf numFmtId="164" fontId="6" fillId="3" borderId="1" xfId="0" quotePrefix="1" applyNumberFormat="1" applyFont="1" applyFill="1" applyBorder="1" applyAlignment="1">
      <alignment horizontal="left"/>
    </xf>
    <xf numFmtId="0" fontId="1" fillId="0" borderId="0" xfId="0" applyFont="1" applyFill="1" applyAlignment="1">
      <alignment vertical="center"/>
    </xf>
    <xf numFmtId="0" fontId="2" fillId="2" borderId="1" xfId="0" applyFont="1" applyFill="1" applyBorder="1" applyAlignment="1">
      <alignment wrapText="1"/>
    </xf>
    <xf numFmtId="0" fontId="13" fillId="2" borderId="1" xfId="0" applyFont="1" applyFill="1" applyBorder="1"/>
    <xf numFmtId="0" fontId="2" fillId="2" borderId="1" xfId="0" applyFont="1" applyFill="1" applyBorder="1"/>
    <xf numFmtId="0" fontId="14" fillId="4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wrapText="1"/>
    </xf>
    <xf numFmtId="3" fontId="1" fillId="0" borderId="0" xfId="0" applyNumberFormat="1" applyFont="1" applyFill="1"/>
    <xf numFmtId="0" fontId="1" fillId="0" borderId="0" xfId="0" applyFont="1"/>
    <xf numFmtId="0" fontId="0" fillId="0" borderId="0" xfId="0" applyFont="1" applyFill="1"/>
    <xf numFmtId="0" fontId="12" fillId="0" borderId="0" xfId="0" applyFont="1" applyFill="1"/>
    <xf numFmtId="0" fontId="10" fillId="0" borderId="2" xfId="0" applyFont="1" applyFill="1" applyBorder="1" applyAlignment="1">
      <alignment wrapText="1"/>
    </xf>
    <xf numFmtId="0" fontId="0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wrapText="1"/>
    </xf>
    <xf numFmtId="49" fontId="0" fillId="0" borderId="1" xfId="0" applyNumberFormat="1" applyFont="1" applyFill="1" applyBorder="1"/>
    <xf numFmtId="0" fontId="0" fillId="0" borderId="2" xfId="0" applyFont="1" applyFill="1" applyBorder="1" applyAlignment="1">
      <alignment wrapText="1"/>
    </xf>
    <xf numFmtId="0" fontId="0" fillId="0" borderId="1" xfId="0" applyFont="1" applyFill="1" applyBorder="1"/>
    <xf numFmtId="49" fontId="1" fillId="0" borderId="1" xfId="0" applyNumberFormat="1" applyFont="1" applyFill="1" applyBorder="1"/>
    <xf numFmtId="3" fontId="1" fillId="0" borderId="1" xfId="0" applyNumberFormat="1" applyFont="1" applyFill="1" applyBorder="1" applyAlignment="1">
      <alignment horizontal="left" wrapText="1"/>
    </xf>
    <xf numFmtId="49" fontId="0" fillId="0" borderId="1" xfId="0" quotePrefix="1" applyNumberFormat="1" applyFont="1" applyFill="1" applyBorder="1"/>
    <xf numFmtId="0" fontId="1" fillId="0" borderId="0" xfId="0" applyFont="1" applyFill="1" applyBorder="1" applyAlignment="1">
      <alignment wrapText="1"/>
    </xf>
    <xf numFmtId="49" fontId="1" fillId="0" borderId="1" xfId="0" quotePrefix="1" applyNumberFormat="1" applyFont="1" applyFill="1" applyBorder="1"/>
    <xf numFmtId="0" fontId="10" fillId="0" borderId="2" xfId="0" applyFont="1" applyFill="1" applyBorder="1" applyAlignment="1">
      <alignment horizontal="right" wrapText="1"/>
    </xf>
    <xf numFmtId="3" fontId="10" fillId="0" borderId="1" xfId="0" applyNumberFormat="1" applyFont="1" applyFill="1" applyBorder="1" applyAlignment="1">
      <alignment horizontal="right" wrapText="1"/>
    </xf>
    <xf numFmtId="0" fontId="10" fillId="0" borderId="0" xfId="0" applyFont="1" applyFill="1"/>
    <xf numFmtId="3" fontId="0" fillId="0" borderId="0" xfId="0" applyNumberFormat="1" applyFont="1" applyFill="1"/>
    <xf numFmtId="0" fontId="11" fillId="0" borderId="0" xfId="0" applyFont="1" applyFill="1" applyAlignment="1">
      <alignment horizontal="right"/>
    </xf>
    <xf numFmtId="0" fontId="0" fillId="0" borderId="0" xfId="0" quotePrefix="1" applyFont="1" applyFill="1" applyAlignment="1">
      <alignment horizontal="right"/>
    </xf>
    <xf numFmtId="0" fontId="0" fillId="0" borderId="0" xfId="0" applyFont="1" applyFill="1" applyAlignment="1">
      <alignment horizontal="right"/>
    </xf>
    <xf numFmtId="0" fontId="14" fillId="5" borderId="1" xfId="0" applyFont="1" applyFill="1" applyBorder="1" applyAlignment="1">
      <alignment vertical="center"/>
    </xf>
    <xf numFmtId="0" fontId="0" fillId="0" borderId="0" xfId="0" applyFill="1"/>
    <xf numFmtId="0" fontId="0" fillId="0" borderId="1" xfId="0" applyFill="1" applyBorder="1"/>
    <xf numFmtId="0" fontId="1" fillId="0" borderId="1" xfId="0" applyFont="1" applyFill="1" applyBorder="1"/>
    <xf numFmtId="0" fontId="3" fillId="2" borderId="1" xfId="0" applyFont="1" applyFill="1" applyBorder="1" applyAlignment="1">
      <alignment wrapText="1"/>
    </xf>
    <xf numFmtId="0" fontId="12" fillId="0" borderId="1" xfId="0" applyFont="1" applyFill="1" applyBorder="1"/>
    <xf numFmtId="0" fontId="6" fillId="2" borderId="1" xfId="0" applyFont="1" applyFill="1" applyBorder="1"/>
    <xf numFmtId="0" fontId="16" fillId="0" borderId="0" xfId="0" applyFont="1" applyFill="1" applyBorder="1"/>
    <xf numFmtId="0" fontId="16" fillId="0" borderId="0" xfId="0" applyFont="1" applyFill="1" applyBorder="1" applyAlignment="1">
      <alignment horizontal="right"/>
    </xf>
    <xf numFmtId="0" fontId="17" fillId="0" borderId="3" xfId="0" applyFont="1" applyFill="1" applyBorder="1" applyAlignment="1">
      <alignment horizontal="center" wrapText="1"/>
    </xf>
    <xf numFmtId="0" fontId="18" fillId="0" borderId="1" xfId="0" applyFont="1" applyFill="1" applyBorder="1" applyAlignment="1">
      <alignment horizontal="center" wrapText="1"/>
    </xf>
    <xf numFmtId="0" fontId="16" fillId="0" borderId="1" xfId="0" applyFont="1" applyFill="1" applyBorder="1"/>
    <xf numFmtId="0" fontId="19" fillId="0" borderId="1" xfId="0" applyFont="1" applyFill="1" applyBorder="1" applyAlignment="1">
      <alignment wrapText="1"/>
    </xf>
    <xf numFmtId="0" fontId="0" fillId="0" borderId="1" xfId="0" applyBorder="1"/>
    <xf numFmtId="0" fontId="19" fillId="0" borderId="1" xfId="0" applyFont="1" applyFill="1" applyBorder="1" applyAlignment="1">
      <alignment horizontal="center" wrapText="1"/>
    </xf>
    <xf numFmtId="0" fontId="11" fillId="0" borderId="1" xfId="0" applyFont="1" applyBorder="1"/>
    <xf numFmtId="0" fontId="16" fillId="0" borderId="1" xfId="0" applyFont="1" applyFill="1" applyBorder="1" applyAlignment="1">
      <alignment wrapText="1"/>
    </xf>
    <xf numFmtId="0" fontId="16" fillId="0" borderId="4" xfId="0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horizontal="left" vertical="center" wrapText="1"/>
    </xf>
    <xf numFmtId="0" fontId="20" fillId="0" borderId="1" xfId="0" applyFont="1" applyFill="1" applyBorder="1"/>
    <xf numFmtId="0" fontId="21" fillId="6" borderId="5" xfId="0" applyFont="1" applyFill="1" applyBorder="1" applyAlignment="1">
      <alignment horizontal="justify" vertical="top" wrapText="1"/>
    </xf>
    <xf numFmtId="0" fontId="16" fillId="0" borderId="0" xfId="0" applyFont="1" applyFill="1" applyBorder="1" applyAlignment="1">
      <alignment wrapText="1"/>
    </xf>
    <xf numFmtId="3" fontId="0" fillId="0" borderId="1" xfId="0" applyNumberFormat="1" applyBorder="1"/>
    <xf numFmtId="0" fontId="19" fillId="0" borderId="1" xfId="0" applyFont="1" applyFill="1" applyBorder="1"/>
    <xf numFmtId="0" fontId="19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right"/>
    </xf>
    <xf numFmtId="49" fontId="16" fillId="0" borderId="1" xfId="0" applyNumberFormat="1" applyFont="1" applyFill="1" applyBorder="1"/>
    <xf numFmtId="0" fontId="18" fillId="0" borderId="0" xfId="0" applyFont="1" applyFill="1" applyBorder="1"/>
    <xf numFmtId="4" fontId="18" fillId="0" borderId="1" xfId="0" applyNumberFormat="1" applyFont="1" applyFill="1" applyBorder="1"/>
    <xf numFmtId="0" fontId="9" fillId="0" borderId="1" xfId="0" applyFont="1" applyFill="1" applyBorder="1" applyAlignment="1"/>
    <xf numFmtId="0" fontId="3" fillId="0" borderId="1" xfId="0" applyFont="1" applyFill="1" applyBorder="1"/>
    <xf numFmtId="0" fontId="15" fillId="0" borderId="1" xfId="0" applyFont="1" applyFill="1" applyBorder="1"/>
    <xf numFmtId="0" fontId="0" fillId="0" borderId="0" xfId="0" applyAlignment="1">
      <alignment horizontal="right"/>
    </xf>
    <xf numFmtId="0" fontId="10" fillId="0" borderId="0" xfId="0" applyFont="1" applyFill="1" applyAlignment="1"/>
    <xf numFmtId="0" fontId="0" fillId="0" borderId="0" xfId="0" applyAlignment="1">
      <alignment horizontal="right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554"/>
  <sheetViews>
    <sheetView tabSelected="1" zoomScaleNormal="100" zoomScalePageLayoutView="25" workbookViewId="0">
      <pane xSplit="3" ySplit="7" topLeftCell="D8" activePane="bottomRight" state="frozen"/>
      <selection activeCell="AQ34" sqref="AQ34"/>
      <selection pane="topRight" activeCell="AQ34" sqref="AQ34"/>
      <selection pane="bottomLeft" activeCell="AQ34" sqref="AQ34"/>
      <selection pane="bottomRight" activeCell="B3" sqref="B3"/>
    </sheetView>
  </sheetViews>
  <sheetFormatPr defaultRowHeight="15" x14ac:dyDescent="0.25"/>
  <cols>
    <col min="1" max="1" width="15.42578125" style="1" bestFit="1" customWidth="1"/>
    <col min="2" max="2" width="26.5703125" style="1" customWidth="1"/>
    <col min="3" max="3" width="12.140625" style="1" bestFit="1" customWidth="1"/>
    <col min="4" max="4" width="12.42578125" customWidth="1"/>
    <col min="5" max="5" width="9.7109375" customWidth="1"/>
    <col min="6" max="8" width="9.28515625" bestFit="1" customWidth="1"/>
    <col min="9" max="9" width="9.85546875" customWidth="1"/>
    <col min="10" max="10" width="9.28515625" customWidth="1"/>
    <col min="11" max="11" width="9.85546875" customWidth="1"/>
    <col min="12" max="14" width="9.28515625" customWidth="1"/>
    <col min="15" max="15" width="12.85546875" style="1" customWidth="1"/>
    <col min="16" max="16" width="9.28515625" customWidth="1"/>
    <col min="17" max="17" width="10.28515625" bestFit="1" customWidth="1"/>
    <col min="18" max="18" width="10.85546875" customWidth="1"/>
    <col min="19" max="20" width="10.140625" bestFit="1" customWidth="1"/>
    <col min="21" max="21" width="11.140625" bestFit="1" customWidth="1"/>
    <col min="22" max="22" width="10.140625" customWidth="1"/>
    <col min="23" max="23" width="12.28515625" style="1" customWidth="1"/>
    <col min="24" max="24" width="24.85546875" style="1" customWidth="1"/>
    <col min="25" max="222" width="9.140625" style="1"/>
    <col min="223" max="223" width="10.140625" style="1" customWidth="1"/>
    <col min="224" max="224" width="17.28515625" style="1" customWidth="1"/>
    <col min="225" max="225" width="9.42578125" style="1" customWidth="1"/>
    <col min="226" max="227" width="9" style="1" customWidth="1"/>
    <col min="228" max="229" width="7" style="1" customWidth="1"/>
    <col min="230" max="231" width="8.28515625" style="1" customWidth="1"/>
    <col min="232" max="241" width="7" style="1" customWidth="1"/>
    <col min="242" max="243" width="6.85546875" style="1" customWidth="1"/>
    <col min="244" max="245" width="6" style="1" customWidth="1"/>
    <col min="246" max="247" width="9.140625" style="1" customWidth="1"/>
    <col min="248" max="249" width="6" style="1" customWidth="1"/>
    <col min="250" max="251" width="8.140625" style="1" customWidth="1"/>
    <col min="252" max="253" width="7" style="1" customWidth="1"/>
    <col min="254" max="255" width="6.7109375" style="1" customWidth="1"/>
    <col min="256" max="257" width="8.85546875" style="1" customWidth="1"/>
    <col min="258" max="259" width="7.5703125" style="1" customWidth="1"/>
    <col min="260" max="261" width="7.7109375" style="1" customWidth="1"/>
    <col min="262" max="478" width="9.140625" style="1"/>
    <col min="479" max="479" width="10.140625" style="1" customWidth="1"/>
    <col min="480" max="480" width="17.28515625" style="1" customWidth="1"/>
    <col min="481" max="481" width="9.42578125" style="1" customWidth="1"/>
    <col min="482" max="483" width="9" style="1" customWidth="1"/>
    <col min="484" max="485" width="7" style="1" customWidth="1"/>
    <col min="486" max="487" width="8.28515625" style="1" customWidth="1"/>
    <col min="488" max="497" width="7" style="1" customWidth="1"/>
    <col min="498" max="499" width="6.85546875" style="1" customWidth="1"/>
    <col min="500" max="501" width="6" style="1" customWidth="1"/>
    <col min="502" max="503" width="9.140625" style="1" customWidth="1"/>
    <col min="504" max="505" width="6" style="1" customWidth="1"/>
    <col min="506" max="507" width="8.140625" style="1" customWidth="1"/>
    <col min="508" max="509" width="7" style="1" customWidth="1"/>
    <col min="510" max="511" width="6.7109375" style="1" customWidth="1"/>
    <col min="512" max="513" width="8.85546875" style="1" customWidth="1"/>
    <col min="514" max="515" width="7.5703125" style="1" customWidth="1"/>
    <col min="516" max="517" width="7.7109375" style="1" customWidth="1"/>
    <col min="518" max="734" width="9.140625" style="1"/>
    <col min="735" max="735" width="10.140625" style="1" customWidth="1"/>
    <col min="736" max="736" width="17.28515625" style="1" customWidth="1"/>
    <col min="737" max="737" width="9.42578125" style="1" customWidth="1"/>
    <col min="738" max="739" width="9" style="1" customWidth="1"/>
    <col min="740" max="741" width="7" style="1" customWidth="1"/>
    <col min="742" max="743" width="8.28515625" style="1" customWidth="1"/>
    <col min="744" max="753" width="7" style="1" customWidth="1"/>
    <col min="754" max="755" width="6.85546875" style="1" customWidth="1"/>
    <col min="756" max="757" width="6" style="1" customWidth="1"/>
    <col min="758" max="759" width="9.140625" style="1" customWidth="1"/>
    <col min="760" max="761" width="6" style="1" customWidth="1"/>
    <col min="762" max="763" width="8.140625" style="1" customWidth="1"/>
    <col min="764" max="765" width="7" style="1" customWidth="1"/>
    <col min="766" max="767" width="6.7109375" style="1" customWidth="1"/>
    <col min="768" max="769" width="8.85546875" style="1" customWidth="1"/>
    <col min="770" max="771" width="7.5703125" style="1" customWidth="1"/>
    <col min="772" max="773" width="7.7109375" style="1" customWidth="1"/>
    <col min="774" max="990" width="9.140625" style="1"/>
    <col min="991" max="991" width="10.140625" style="1" customWidth="1"/>
    <col min="992" max="992" width="17.28515625" style="1" customWidth="1"/>
    <col min="993" max="993" width="9.42578125" style="1" customWidth="1"/>
    <col min="994" max="995" width="9" style="1" customWidth="1"/>
    <col min="996" max="997" width="7" style="1" customWidth="1"/>
    <col min="998" max="999" width="8.28515625" style="1" customWidth="1"/>
    <col min="1000" max="1009" width="7" style="1" customWidth="1"/>
    <col min="1010" max="1011" width="6.85546875" style="1" customWidth="1"/>
    <col min="1012" max="1013" width="6" style="1" customWidth="1"/>
    <col min="1014" max="1015" width="9.140625" style="1" customWidth="1"/>
    <col min="1016" max="1017" width="6" style="1" customWidth="1"/>
    <col min="1018" max="1019" width="8.140625" style="1" customWidth="1"/>
    <col min="1020" max="1021" width="7" style="1" customWidth="1"/>
    <col min="1022" max="1023" width="6.7109375" style="1" customWidth="1"/>
    <col min="1024" max="1025" width="8.85546875" style="1" customWidth="1"/>
    <col min="1026" max="1027" width="7.5703125" style="1" customWidth="1"/>
    <col min="1028" max="1029" width="7.7109375" style="1" customWidth="1"/>
    <col min="1030" max="1246" width="9.140625" style="1"/>
    <col min="1247" max="1247" width="10.140625" style="1" customWidth="1"/>
    <col min="1248" max="1248" width="17.28515625" style="1" customWidth="1"/>
    <col min="1249" max="1249" width="9.42578125" style="1" customWidth="1"/>
    <col min="1250" max="1251" width="9" style="1" customWidth="1"/>
    <col min="1252" max="1253" width="7" style="1" customWidth="1"/>
    <col min="1254" max="1255" width="8.28515625" style="1" customWidth="1"/>
    <col min="1256" max="1265" width="7" style="1" customWidth="1"/>
    <col min="1266" max="1267" width="6.85546875" style="1" customWidth="1"/>
    <col min="1268" max="1269" width="6" style="1" customWidth="1"/>
    <col min="1270" max="1271" width="9.140625" style="1" customWidth="1"/>
    <col min="1272" max="1273" width="6" style="1" customWidth="1"/>
    <col min="1274" max="1275" width="8.140625" style="1" customWidth="1"/>
    <col min="1276" max="1277" width="7" style="1" customWidth="1"/>
    <col min="1278" max="1279" width="6.7109375" style="1" customWidth="1"/>
    <col min="1280" max="1281" width="8.85546875" style="1" customWidth="1"/>
    <col min="1282" max="1283" width="7.5703125" style="1" customWidth="1"/>
    <col min="1284" max="1285" width="7.7109375" style="1" customWidth="1"/>
    <col min="1286" max="1502" width="9.140625" style="1"/>
    <col min="1503" max="1503" width="10.140625" style="1" customWidth="1"/>
    <col min="1504" max="1504" width="17.28515625" style="1" customWidth="1"/>
    <col min="1505" max="1505" width="9.42578125" style="1" customWidth="1"/>
    <col min="1506" max="1507" width="9" style="1" customWidth="1"/>
    <col min="1508" max="1509" width="7" style="1" customWidth="1"/>
    <col min="1510" max="1511" width="8.28515625" style="1" customWidth="1"/>
    <col min="1512" max="1521" width="7" style="1" customWidth="1"/>
    <col min="1522" max="1523" width="6.85546875" style="1" customWidth="1"/>
    <col min="1524" max="1525" width="6" style="1" customWidth="1"/>
    <col min="1526" max="1527" width="9.140625" style="1" customWidth="1"/>
    <col min="1528" max="1529" width="6" style="1" customWidth="1"/>
    <col min="1530" max="1531" width="8.140625" style="1" customWidth="1"/>
    <col min="1532" max="1533" width="7" style="1" customWidth="1"/>
    <col min="1534" max="1535" width="6.7109375" style="1" customWidth="1"/>
    <col min="1536" max="1537" width="8.85546875" style="1" customWidth="1"/>
    <col min="1538" max="1539" width="7.5703125" style="1" customWidth="1"/>
    <col min="1540" max="1541" width="7.7109375" style="1" customWidth="1"/>
    <col min="1542" max="1758" width="9.140625" style="1"/>
    <col min="1759" max="1759" width="10.140625" style="1" customWidth="1"/>
    <col min="1760" max="1760" width="17.28515625" style="1" customWidth="1"/>
    <col min="1761" max="1761" width="9.42578125" style="1" customWidth="1"/>
    <col min="1762" max="1763" width="9" style="1" customWidth="1"/>
    <col min="1764" max="1765" width="7" style="1" customWidth="1"/>
    <col min="1766" max="1767" width="8.28515625" style="1" customWidth="1"/>
    <col min="1768" max="1777" width="7" style="1" customWidth="1"/>
    <col min="1778" max="1779" width="6.85546875" style="1" customWidth="1"/>
    <col min="1780" max="1781" width="6" style="1" customWidth="1"/>
    <col min="1782" max="1783" width="9.140625" style="1" customWidth="1"/>
    <col min="1784" max="1785" width="6" style="1" customWidth="1"/>
    <col min="1786" max="1787" width="8.140625" style="1" customWidth="1"/>
    <col min="1788" max="1789" width="7" style="1" customWidth="1"/>
    <col min="1790" max="1791" width="6.7109375" style="1" customWidth="1"/>
    <col min="1792" max="1793" width="8.85546875" style="1" customWidth="1"/>
    <col min="1794" max="1795" width="7.5703125" style="1" customWidth="1"/>
    <col min="1796" max="1797" width="7.7109375" style="1" customWidth="1"/>
    <col min="1798" max="2014" width="9.140625" style="1"/>
    <col min="2015" max="2015" width="10.140625" style="1" customWidth="1"/>
    <col min="2016" max="2016" width="17.28515625" style="1" customWidth="1"/>
    <col min="2017" max="2017" width="9.42578125" style="1" customWidth="1"/>
    <col min="2018" max="2019" width="9" style="1" customWidth="1"/>
    <col min="2020" max="2021" width="7" style="1" customWidth="1"/>
    <col min="2022" max="2023" width="8.28515625" style="1" customWidth="1"/>
    <col min="2024" max="2033" width="7" style="1" customWidth="1"/>
    <col min="2034" max="2035" width="6.85546875" style="1" customWidth="1"/>
    <col min="2036" max="2037" width="6" style="1" customWidth="1"/>
    <col min="2038" max="2039" width="9.140625" style="1" customWidth="1"/>
    <col min="2040" max="2041" width="6" style="1" customWidth="1"/>
    <col min="2042" max="2043" width="8.140625" style="1" customWidth="1"/>
    <col min="2044" max="2045" width="7" style="1" customWidth="1"/>
    <col min="2046" max="2047" width="6.7109375" style="1" customWidth="1"/>
    <col min="2048" max="2049" width="8.85546875" style="1" customWidth="1"/>
    <col min="2050" max="2051" width="7.5703125" style="1" customWidth="1"/>
    <col min="2052" max="2053" width="7.7109375" style="1" customWidth="1"/>
    <col min="2054" max="2270" width="9.140625" style="1"/>
    <col min="2271" max="2271" width="10.140625" style="1" customWidth="1"/>
    <col min="2272" max="2272" width="17.28515625" style="1" customWidth="1"/>
    <col min="2273" max="2273" width="9.42578125" style="1" customWidth="1"/>
    <col min="2274" max="2275" width="9" style="1" customWidth="1"/>
    <col min="2276" max="2277" width="7" style="1" customWidth="1"/>
    <col min="2278" max="2279" width="8.28515625" style="1" customWidth="1"/>
    <col min="2280" max="2289" width="7" style="1" customWidth="1"/>
    <col min="2290" max="2291" width="6.85546875" style="1" customWidth="1"/>
    <col min="2292" max="2293" width="6" style="1" customWidth="1"/>
    <col min="2294" max="2295" width="9.140625" style="1" customWidth="1"/>
    <col min="2296" max="2297" width="6" style="1" customWidth="1"/>
    <col min="2298" max="2299" width="8.140625" style="1" customWidth="1"/>
    <col min="2300" max="2301" width="7" style="1" customWidth="1"/>
    <col min="2302" max="2303" width="6.7109375" style="1" customWidth="1"/>
    <col min="2304" max="2305" width="8.85546875" style="1" customWidth="1"/>
    <col min="2306" max="2307" width="7.5703125" style="1" customWidth="1"/>
    <col min="2308" max="2309" width="7.7109375" style="1" customWidth="1"/>
    <col min="2310" max="2526" width="9.140625" style="1"/>
    <col min="2527" max="2527" width="10.140625" style="1" customWidth="1"/>
    <col min="2528" max="2528" width="17.28515625" style="1" customWidth="1"/>
    <col min="2529" max="2529" width="9.42578125" style="1" customWidth="1"/>
    <col min="2530" max="2531" width="9" style="1" customWidth="1"/>
    <col min="2532" max="2533" width="7" style="1" customWidth="1"/>
    <col min="2534" max="2535" width="8.28515625" style="1" customWidth="1"/>
    <col min="2536" max="2545" width="7" style="1" customWidth="1"/>
    <col min="2546" max="2547" width="6.85546875" style="1" customWidth="1"/>
    <col min="2548" max="2549" width="6" style="1" customWidth="1"/>
    <col min="2550" max="2551" width="9.140625" style="1" customWidth="1"/>
    <col min="2552" max="2553" width="6" style="1" customWidth="1"/>
    <col min="2554" max="2555" width="8.140625" style="1" customWidth="1"/>
    <col min="2556" max="2557" width="7" style="1" customWidth="1"/>
    <col min="2558" max="2559" width="6.7109375" style="1" customWidth="1"/>
    <col min="2560" max="2561" width="8.85546875" style="1" customWidth="1"/>
    <col min="2562" max="2563" width="7.5703125" style="1" customWidth="1"/>
    <col min="2564" max="2565" width="7.7109375" style="1" customWidth="1"/>
    <col min="2566" max="2782" width="9.140625" style="1"/>
    <col min="2783" max="2783" width="10.140625" style="1" customWidth="1"/>
    <col min="2784" max="2784" width="17.28515625" style="1" customWidth="1"/>
    <col min="2785" max="2785" width="9.42578125" style="1" customWidth="1"/>
    <col min="2786" max="2787" width="9" style="1" customWidth="1"/>
    <col min="2788" max="2789" width="7" style="1" customWidth="1"/>
    <col min="2790" max="2791" width="8.28515625" style="1" customWidth="1"/>
    <col min="2792" max="2801" width="7" style="1" customWidth="1"/>
    <col min="2802" max="2803" width="6.85546875" style="1" customWidth="1"/>
    <col min="2804" max="2805" width="6" style="1" customWidth="1"/>
    <col min="2806" max="2807" width="9.140625" style="1" customWidth="1"/>
    <col min="2808" max="2809" width="6" style="1" customWidth="1"/>
    <col min="2810" max="2811" width="8.140625" style="1" customWidth="1"/>
    <col min="2812" max="2813" width="7" style="1" customWidth="1"/>
    <col min="2814" max="2815" width="6.7109375" style="1" customWidth="1"/>
    <col min="2816" max="2817" width="8.85546875" style="1" customWidth="1"/>
    <col min="2818" max="2819" width="7.5703125" style="1" customWidth="1"/>
    <col min="2820" max="2821" width="7.7109375" style="1" customWidth="1"/>
    <col min="2822" max="3038" width="9.140625" style="1"/>
    <col min="3039" max="3039" width="10.140625" style="1" customWidth="1"/>
    <col min="3040" max="3040" width="17.28515625" style="1" customWidth="1"/>
    <col min="3041" max="3041" width="9.42578125" style="1" customWidth="1"/>
    <col min="3042" max="3043" width="9" style="1" customWidth="1"/>
    <col min="3044" max="3045" width="7" style="1" customWidth="1"/>
    <col min="3046" max="3047" width="8.28515625" style="1" customWidth="1"/>
    <col min="3048" max="3057" width="7" style="1" customWidth="1"/>
    <col min="3058" max="3059" width="6.85546875" style="1" customWidth="1"/>
    <col min="3060" max="3061" width="6" style="1" customWidth="1"/>
    <col min="3062" max="3063" width="9.140625" style="1" customWidth="1"/>
    <col min="3064" max="3065" width="6" style="1" customWidth="1"/>
    <col min="3066" max="3067" width="8.140625" style="1" customWidth="1"/>
    <col min="3068" max="3069" width="7" style="1" customWidth="1"/>
    <col min="3070" max="3071" width="6.7109375" style="1" customWidth="1"/>
    <col min="3072" max="3073" width="8.85546875" style="1" customWidth="1"/>
    <col min="3074" max="3075" width="7.5703125" style="1" customWidth="1"/>
    <col min="3076" max="3077" width="7.7109375" style="1" customWidth="1"/>
    <col min="3078" max="3294" width="9.140625" style="1"/>
    <col min="3295" max="3295" width="10.140625" style="1" customWidth="1"/>
    <col min="3296" max="3296" width="17.28515625" style="1" customWidth="1"/>
    <col min="3297" max="3297" width="9.42578125" style="1" customWidth="1"/>
    <col min="3298" max="3299" width="9" style="1" customWidth="1"/>
    <col min="3300" max="3301" width="7" style="1" customWidth="1"/>
    <col min="3302" max="3303" width="8.28515625" style="1" customWidth="1"/>
    <col min="3304" max="3313" width="7" style="1" customWidth="1"/>
    <col min="3314" max="3315" width="6.85546875" style="1" customWidth="1"/>
    <col min="3316" max="3317" width="6" style="1" customWidth="1"/>
    <col min="3318" max="3319" width="9.140625" style="1" customWidth="1"/>
    <col min="3320" max="3321" width="6" style="1" customWidth="1"/>
    <col min="3322" max="3323" width="8.140625" style="1" customWidth="1"/>
    <col min="3324" max="3325" width="7" style="1" customWidth="1"/>
    <col min="3326" max="3327" width="6.7109375" style="1" customWidth="1"/>
    <col min="3328" max="3329" width="8.85546875" style="1" customWidth="1"/>
    <col min="3330" max="3331" width="7.5703125" style="1" customWidth="1"/>
    <col min="3332" max="3333" width="7.7109375" style="1" customWidth="1"/>
    <col min="3334" max="3550" width="9.140625" style="1"/>
    <col min="3551" max="3551" width="10.140625" style="1" customWidth="1"/>
    <col min="3552" max="3552" width="17.28515625" style="1" customWidth="1"/>
    <col min="3553" max="3553" width="9.42578125" style="1" customWidth="1"/>
    <col min="3554" max="3555" width="9" style="1" customWidth="1"/>
    <col min="3556" max="3557" width="7" style="1" customWidth="1"/>
    <col min="3558" max="3559" width="8.28515625" style="1" customWidth="1"/>
    <col min="3560" max="3569" width="7" style="1" customWidth="1"/>
    <col min="3570" max="3571" width="6.85546875" style="1" customWidth="1"/>
    <col min="3572" max="3573" width="6" style="1" customWidth="1"/>
    <col min="3574" max="3575" width="9.140625" style="1" customWidth="1"/>
    <col min="3576" max="3577" width="6" style="1" customWidth="1"/>
    <col min="3578" max="3579" width="8.140625" style="1" customWidth="1"/>
    <col min="3580" max="3581" width="7" style="1" customWidth="1"/>
    <col min="3582" max="3583" width="6.7109375" style="1" customWidth="1"/>
    <col min="3584" max="3585" width="8.85546875" style="1" customWidth="1"/>
    <col min="3586" max="3587" width="7.5703125" style="1" customWidth="1"/>
    <col min="3588" max="3589" width="7.7109375" style="1" customWidth="1"/>
    <col min="3590" max="3806" width="9.140625" style="1"/>
    <col min="3807" max="3807" width="10.140625" style="1" customWidth="1"/>
    <col min="3808" max="3808" width="17.28515625" style="1" customWidth="1"/>
    <col min="3809" max="3809" width="9.42578125" style="1" customWidth="1"/>
    <col min="3810" max="3811" width="9" style="1" customWidth="1"/>
    <col min="3812" max="3813" width="7" style="1" customWidth="1"/>
    <col min="3814" max="3815" width="8.28515625" style="1" customWidth="1"/>
    <col min="3816" max="3825" width="7" style="1" customWidth="1"/>
    <col min="3826" max="3827" width="6.85546875" style="1" customWidth="1"/>
    <col min="3828" max="3829" width="6" style="1" customWidth="1"/>
    <col min="3830" max="3831" width="9.140625" style="1" customWidth="1"/>
    <col min="3832" max="3833" width="6" style="1" customWidth="1"/>
    <col min="3834" max="3835" width="8.140625" style="1" customWidth="1"/>
    <col min="3836" max="3837" width="7" style="1" customWidth="1"/>
    <col min="3838" max="3839" width="6.7109375" style="1" customWidth="1"/>
    <col min="3840" max="3841" width="8.85546875" style="1" customWidth="1"/>
    <col min="3842" max="3843" width="7.5703125" style="1" customWidth="1"/>
    <col min="3844" max="3845" width="7.7109375" style="1" customWidth="1"/>
    <col min="3846" max="4062" width="9.140625" style="1"/>
    <col min="4063" max="4063" width="10.140625" style="1" customWidth="1"/>
    <col min="4064" max="4064" width="17.28515625" style="1" customWidth="1"/>
    <col min="4065" max="4065" width="9.42578125" style="1" customWidth="1"/>
    <col min="4066" max="4067" width="9" style="1" customWidth="1"/>
    <col min="4068" max="4069" width="7" style="1" customWidth="1"/>
    <col min="4070" max="4071" width="8.28515625" style="1" customWidth="1"/>
    <col min="4072" max="4081" width="7" style="1" customWidth="1"/>
    <col min="4082" max="4083" width="6.85546875" style="1" customWidth="1"/>
    <col min="4084" max="4085" width="6" style="1" customWidth="1"/>
    <col min="4086" max="4087" width="9.140625" style="1" customWidth="1"/>
    <col min="4088" max="4089" width="6" style="1" customWidth="1"/>
    <col min="4090" max="4091" width="8.140625" style="1" customWidth="1"/>
    <col min="4092" max="4093" width="7" style="1" customWidth="1"/>
    <col min="4094" max="4095" width="6.7109375" style="1" customWidth="1"/>
    <col min="4096" max="4097" width="8.85546875" style="1" customWidth="1"/>
    <col min="4098" max="4099" width="7.5703125" style="1" customWidth="1"/>
    <col min="4100" max="4101" width="7.7109375" style="1" customWidth="1"/>
    <col min="4102" max="4318" width="9.140625" style="1"/>
    <col min="4319" max="4319" width="10.140625" style="1" customWidth="1"/>
    <col min="4320" max="4320" width="17.28515625" style="1" customWidth="1"/>
    <col min="4321" max="4321" width="9.42578125" style="1" customWidth="1"/>
    <col min="4322" max="4323" width="9" style="1" customWidth="1"/>
    <col min="4324" max="4325" width="7" style="1" customWidth="1"/>
    <col min="4326" max="4327" width="8.28515625" style="1" customWidth="1"/>
    <col min="4328" max="4337" width="7" style="1" customWidth="1"/>
    <col min="4338" max="4339" width="6.85546875" style="1" customWidth="1"/>
    <col min="4340" max="4341" width="6" style="1" customWidth="1"/>
    <col min="4342" max="4343" width="9.140625" style="1" customWidth="1"/>
    <col min="4344" max="4345" width="6" style="1" customWidth="1"/>
    <col min="4346" max="4347" width="8.140625" style="1" customWidth="1"/>
    <col min="4348" max="4349" width="7" style="1" customWidth="1"/>
    <col min="4350" max="4351" width="6.7109375" style="1" customWidth="1"/>
    <col min="4352" max="4353" width="8.85546875" style="1" customWidth="1"/>
    <col min="4354" max="4355" width="7.5703125" style="1" customWidth="1"/>
    <col min="4356" max="4357" width="7.7109375" style="1" customWidth="1"/>
    <col min="4358" max="4574" width="9.140625" style="1"/>
    <col min="4575" max="4575" width="10.140625" style="1" customWidth="1"/>
    <col min="4576" max="4576" width="17.28515625" style="1" customWidth="1"/>
    <col min="4577" max="4577" width="9.42578125" style="1" customWidth="1"/>
    <col min="4578" max="4579" width="9" style="1" customWidth="1"/>
    <col min="4580" max="4581" width="7" style="1" customWidth="1"/>
    <col min="4582" max="4583" width="8.28515625" style="1" customWidth="1"/>
    <col min="4584" max="4593" width="7" style="1" customWidth="1"/>
    <col min="4594" max="4595" width="6.85546875" style="1" customWidth="1"/>
    <col min="4596" max="4597" width="6" style="1" customWidth="1"/>
    <col min="4598" max="4599" width="9.140625" style="1" customWidth="1"/>
    <col min="4600" max="4601" width="6" style="1" customWidth="1"/>
    <col min="4602" max="4603" width="8.140625" style="1" customWidth="1"/>
    <col min="4604" max="4605" width="7" style="1" customWidth="1"/>
    <col min="4606" max="4607" width="6.7109375" style="1" customWidth="1"/>
    <col min="4608" max="4609" width="8.85546875" style="1" customWidth="1"/>
    <col min="4610" max="4611" width="7.5703125" style="1" customWidth="1"/>
    <col min="4612" max="4613" width="7.7109375" style="1" customWidth="1"/>
    <col min="4614" max="4830" width="9.140625" style="1"/>
    <col min="4831" max="4831" width="10.140625" style="1" customWidth="1"/>
    <col min="4832" max="4832" width="17.28515625" style="1" customWidth="1"/>
    <col min="4833" max="4833" width="9.42578125" style="1" customWidth="1"/>
    <col min="4834" max="4835" width="9" style="1" customWidth="1"/>
    <col min="4836" max="4837" width="7" style="1" customWidth="1"/>
    <col min="4838" max="4839" width="8.28515625" style="1" customWidth="1"/>
    <col min="4840" max="4849" width="7" style="1" customWidth="1"/>
    <col min="4850" max="4851" width="6.85546875" style="1" customWidth="1"/>
    <col min="4852" max="4853" width="6" style="1" customWidth="1"/>
    <col min="4854" max="4855" width="9.140625" style="1" customWidth="1"/>
    <col min="4856" max="4857" width="6" style="1" customWidth="1"/>
    <col min="4858" max="4859" width="8.140625" style="1" customWidth="1"/>
    <col min="4860" max="4861" width="7" style="1" customWidth="1"/>
    <col min="4862" max="4863" width="6.7109375" style="1" customWidth="1"/>
    <col min="4864" max="4865" width="8.85546875" style="1" customWidth="1"/>
    <col min="4866" max="4867" width="7.5703125" style="1" customWidth="1"/>
    <col min="4868" max="4869" width="7.7109375" style="1" customWidth="1"/>
    <col min="4870" max="5086" width="9.140625" style="1"/>
    <col min="5087" max="5087" width="10.140625" style="1" customWidth="1"/>
    <col min="5088" max="5088" width="17.28515625" style="1" customWidth="1"/>
    <col min="5089" max="5089" width="9.42578125" style="1" customWidth="1"/>
    <col min="5090" max="5091" width="9" style="1" customWidth="1"/>
    <col min="5092" max="5093" width="7" style="1" customWidth="1"/>
    <col min="5094" max="5095" width="8.28515625" style="1" customWidth="1"/>
    <col min="5096" max="5105" width="7" style="1" customWidth="1"/>
    <col min="5106" max="5107" width="6.85546875" style="1" customWidth="1"/>
    <col min="5108" max="5109" width="6" style="1" customWidth="1"/>
    <col min="5110" max="5111" width="9.140625" style="1" customWidth="1"/>
    <col min="5112" max="5113" width="6" style="1" customWidth="1"/>
    <col min="5114" max="5115" width="8.140625" style="1" customWidth="1"/>
    <col min="5116" max="5117" width="7" style="1" customWidth="1"/>
    <col min="5118" max="5119" width="6.7109375" style="1" customWidth="1"/>
    <col min="5120" max="5121" width="8.85546875" style="1" customWidth="1"/>
    <col min="5122" max="5123" width="7.5703125" style="1" customWidth="1"/>
    <col min="5124" max="5125" width="7.7109375" style="1" customWidth="1"/>
    <col min="5126" max="5342" width="9.140625" style="1"/>
    <col min="5343" max="5343" width="10.140625" style="1" customWidth="1"/>
    <col min="5344" max="5344" width="17.28515625" style="1" customWidth="1"/>
    <col min="5345" max="5345" width="9.42578125" style="1" customWidth="1"/>
    <col min="5346" max="5347" width="9" style="1" customWidth="1"/>
    <col min="5348" max="5349" width="7" style="1" customWidth="1"/>
    <col min="5350" max="5351" width="8.28515625" style="1" customWidth="1"/>
    <col min="5352" max="5361" width="7" style="1" customWidth="1"/>
    <col min="5362" max="5363" width="6.85546875" style="1" customWidth="1"/>
    <col min="5364" max="5365" width="6" style="1" customWidth="1"/>
    <col min="5366" max="5367" width="9.140625" style="1" customWidth="1"/>
    <col min="5368" max="5369" width="6" style="1" customWidth="1"/>
    <col min="5370" max="5371" width="8.140625" style="1" customWidth="1"/>
    <col min="5372" max="5373" width="7" style="1" customWidth="1"/>
    <col min="5374" max="5375" width="6.7109375" style="1" customWidth="1"/>
    <col min="5376" max="5377" width="8.85546875" style="1" customWidth="1"/>
    <col min="5378" max="5379" width="7.5703125" style="1" customWidth="1"/>
    <col min="5380" max="5381" width="7.7109375" style="1" customWidth="1"/>
    <col min="5382" max="5598" width="9.140625" style="1"/>
    <col min="5599" max="5599" width="10.140625" style="1" customWidth="1"/>
    <col min="5600" max="5600" width="17.28515625" style="1" customWidth="1"/>
    <col min="5601" max="5601" width="9.42578125" style="1" customWidth="1"/>
    <col min="5602" max="5603" width="9" style="1" customWidth="1"/>
    <col min="5604" max="5605" width="7" style="1" customWidth="1"/>
    <col min="5606" max="5607" width="8.28515625" style="1" customWidth="1"/>
    <col min="5608" max="5617" width="7" style="1" customWidth="1"/>
    <col min="5618" max="5619" width="6.85546875" style="1" customWidth="1"/>
    <col min="5620" max="5621" width="6" style="1" customWidth="1"/>
    <col min="5622" max="5623" width="9.140625" style="1" customWidth="1"/>
    <col min="5624" max="5625" width="6" style="1" customWidth="1"/>
    <col min="5626" max="5627" width="8.140625" style="1" customWidth="1"/>
    <col min="5628" max="5629" width="7" style="1" customWidth="1"/>
    <col min="5630" max="5631" width="6.7109375" style="1" customWidth="1"/>
    <col min="5632" max="5633" width="8.85546875" style="1" customWidth="1"/>
    <col min="5634" max="5635" width="7.5703125" style="1" customWidth="1"/>
    <col min="5636" max="5637" width="7.7109375" style="1" customWidth="1"/>
    <col min="5638" max="5854" width="9.140625" style="1"/>
    <col min="5855" max="5855" width="10.140625" style="1" customWidth="1"/>
    <col min="5856" max="5856" width="17.28515625" style="1" customWidth="1"/>
    <col min="5857" max="5857" width="9.42578125" style="1" customWidth="1"/>
    <col min="5858" max="5859" width="9" style="1" customWidth="1"/>
    <col min="5860" max="5861" width="7" style="1" customWidth="1"/>
    <col min="5862" max="5863" width="8.28515625" style="1" customWidth="1"/>
    <col min="5864" max="5873" width="7" style="1" customWidth="1"/>
    <col min="5874" max="5875" width="6.85546875" style="1" customWidth="1"/>
    <col min="5876" max="5877" width="6" style="1" customWidth="1"/>
    <col min="5878" max="5879" width="9.140625" style="1" customWidth="1"/>
    <col min="5880" max="5881" width="6" style="1" customWidth="1"/>
    <col min="5882" max="5883" width="8.140625" style="1" customWidth="1"/>
    <col min="5884" max="5885" width="7" style="1" customWidth="1"/>
    <col min="5886" max="5887" width="6.7109375" style="1" customWidth="1"/>
    <col min="5888" max="5889" width="8.85546875" style="1" customWidth="1"/>
    <col min="5890" max="5891" width="7.5703125" style="1" customWidth="1"/>
    <col min="5892" max="5893" width="7.7109375" style="1" customWidth="1"/>
    <col min="5894" max="6110" width="9.140625" style="1"/>
    <col min="6111" max="6111" width="10.140625" style="1" customWidth="1"/>
    <col min="6112" max="6112" width="17.28515625" style="1" customWidth="1"/>
    <col min="6113" max="6113" width="9.42578125" style="1" customWidth="1"/>
    <col min="6114" max="6115" width="9" style="1" customWidth="1"/>
    <col min="6116" max="6117" width="7" style="1" customWidth="1"/>
    <col min="6118" max="6119" width="8.28515625" style="1" customWidth="1"/>
    <col min="6120" max="6129" width="7" style="1" customWidth="1"/>
    <col min="6130" max="6131" width="6.85546875" style="1" customWidth="1"/>
    <col min="6132" max="6133" width="6" style="1" customWidth="1"/>
    <col min="6134" max="6135" width="9.140625" style="1" customWidth="1"/>
    <col min="6136" max="6137" width="6" style="1" customWidth="1"/>
    <col min="6138" max="6139" width="8.140625" style="1" customWidth="1"/>
    <col min="6140" max="6141" width="7" style="1" customWidth="1"/>
    <col min="6142" max="6143" width="6.7109375" style="1" customWidth="1"/>
    <col min="6144" max="6145" width="8.85546875" style="1" customWidth="1"/>
    <col min="6146" max="6147" width="7.5703125" style="1" customWidth="1"/>
    <col min="6148" max="6149" width="7.7109375" style="1" customWidth="1"/>
    <col min="6150" max="6366" width="9.140625" style="1"/>
    <col min="6367" max="6367" width="10.140625" style="1" customWidth="1"/>
    <col min="6368" max="6368" width="17.28515625" style="1" customWidth="1"/>
    <col min="6369" max="6369" width="9.42578125" style="1" customWidth="1"/>
    <col min="6370" max="6371" width="9" style="1" customWidth="1"/>
    <col min="6372" max="6373" width="7" style="1" customWidth="1"/>
    <col min="6374" max="6375" width="8.28515625" style="1" customWidth="1"/>
    <col min="6376" max="6385" width="7" style="1" customWidth="1"/>
    <col min="6386" max="6387" width="6.85546875" style="1" customWidth="1"/>
    <col min="6388" max="6389" width="6" style="1" customWidth="1"/>
    <col min="6390" max="6391" width="9.140625" style="1" customWidth="1"/>
    <col min="6392" max="6393" width="6" style="1" customWidth="1"/>
    <col min="6394" max="6395" width="8.140625" style="1" customWidth="1"/>
    <col min="6396" max="6397" width="7" style="1" customWidth="1"/>
    <col min="6398" max="6399" width="6.7109375" style="1" customWidth="1"/>
    <col min="6400" max="6401" width="8.85546875" style="1" customWidth="1"/>
    <col min="6402" max="6403" width="7.5703125" style="1" customWidth="1"/>
    <col min="6404" max="6405" width="7.7109375" style="1" customWidth="1"/>
    <col min="6406" max="6622" width="9.140625" style="1"/>
    <col min="6623" max="6623" width="10.140625" style="1" customWidth="1"/>
    <col min="6624" max="6624" width="17.28515625" style="1" customWidth="1"/>
    <col min="6625" max="6625" width="9.42578125" style="1" customWidth="1"/>
    <col min="6626" max="6627" width="9" style="1" customWidth="1"/>
    <col min="6628" max="6629" width="7" style="1" customWidth="1"/>
    <col min="6630" max="6631" width="8.28515625" style="1" customWidth="1"/>
    <col min="6632" max="6641" width="7" style="1" customWidth="1"/>
    <col min="6642" max="6643" width="6.85546875" style="1" customWidth="1"/>
    <col min="6644" max="6645" width="6" style="1" customWidth="1"/>
    <col min="6646" max="6647" width="9.140625" style="1" customWidth="1"/>
    <col min="6648" max="6649" width="6" style="1" customWidth="1"/>
    <col min="6650" max="6651" width="8.140625" style="1" customWidth="1"/>
    <col min="6652" max="6653" width="7" style="1" customWidth="1"/>
    <col min="6654" max="6655" width="6.7109375" style="1" customWidth="1"/>
    <col min="6656" max="6657" width="8.85546875" style="1" customWidth="1"/>
    <col min="6658" max="6659" width="7.5703125" style="1" customWidth="1"/>
    <col min="6660" max="6661" width="7.7109375" style="1" customWidth="1"/>
    <col min="6662" max="6878" width="9.140625" style="1"/>
    <col min="6879" max="6879" width="10.140625" style="1" customWidth="1"/>
    <col min="6880" max="6880" width="17.28515625" style="1" customWidth="1"/>
    <col min="6881" max="6881" width="9.42578125" style="1" customWidth="1"/>
    <col min="6882" max="6883" width="9" style="1" customWidth="1"/>
    <col min="6884" max="6885" width="7" style="1" customWidth="1"/>
    <col min="6886" max="6887" width="8.28515625" style="1" customWidth="1"/>
    <col min="6888" max="6897" width="7" style="1" customWidth="1"/>
    <col min="6898" max="6899" width="6.85546875" style="1" customWidth="1"/>
    <col min="6900" max="6901" width="6" style="1" customWidth="1"/>
    <col min="6902" max="6903" width="9.140625" style="1" customWidth="1"/>
    <col min="6904" max="6905" width="6" style="1" customWidth="1"/>
    <col min="6906" max="6907" width="8.140625" style="1" customWidth="1"/>
    <col min="6908" max="6909" width="7" style="1" customWidth="1"/>
    <col min="6910" max="6911" width="6.7109375" style="1" customWidth="1"/>
    <col min="6912" max="6913" width="8.85546875" style="1" customWidth="1"/>
    <col min="6914" max="6915" width="7.5703125" style="1" customWidth="1"/>
    <col min="6916" max="6917" width="7.7109375" style="1" customWidth="1"/>
    <col min="6918" max="7134" width="9.140625" style="1"/>
    <col min="7135" max="7135" width="10.140625" style="1" customWidth="1"/>
    <col min="7136" max="7136" width="17.28515625" style="1" customWidth="1"/>
    <col min="7137" max="7137" width="9.42578125" style="1" customWidth="1"/>
    <col min="7138" max="7139" width="9" style="1" customWidth="1"/>
    <col min="7140" max="7141" width="7" style="1" customWidth="1"/>
    <col min="7142" max="7143" width="8.28515625" style="1" customWidth="1"/>
    <col min="7144" max="7153" width="7" style="1" customWidth="1"/>
    <col min="7154" max="7155" width="6.85546875" style="1" customWidth="1"/>
    <col min="7156" max="7157" width="6" style="1" customWidth="1"/>
    <col min="7158" max="7159" width="9.140625" style="1" customWidth="1"/>
    <col min="7160" max="7161" width="6" style="1" customWidth="1"/>
    <col min="7162" max="7163" width="8.140625" style="1" customWidth="1"/>
    <col min="7164" max="7165" width="7" style="1" customWidth="1"/>
    <col min="7166" max="7167" width="6.7109375" style="1" customWidth="1"/>
    <col min="7168" max="7169" width="8.85546875" style="1" customWidth="1"/>
    <col min="7170" max="7171" width="7.5703125" style="1" customWidth="1"/>
    <col min="7172" max="7173" width="7.7109375" style="1" customWidth="1"/>
    <col min="7174" max="7390" width="9.140625" style="1"/>
    <col min="7391" max="7391" width="10.140625" style="1" customWidth="1"/>
    <col min="7392" max="7392" width="17.28515625" style="1" customWidth="1"/>
    <col min="7393" max="7393" width="9.42578125" style="1" customWidth="1"/>
    <col min="7394" max="7395" width="9" style="1" customWidth="1"/>
    <col min="7396" max="7397" width="7" style="1" customWidth="1"/>
    <col min="7398" max="7399" width="8.28515625" style="1" customWidth="1"/>
    <col min="7400" max="7409" width="7" style="1" customWidth="1"/>
    <col min="7410" max="7411" width="6.85546875" style="1" customWidth="1"/>
    <col min="7412" max="7413" width="6" style="1" customWidth="1"/>
    <col min="7414" max="7415" width="9.140625" style="1" customWidth="1"/>
    <col min="7416" max="7417" width="6" style="1" customWidth="1"/>
    <col min="7418" max="7419" width="8.140625" style="1" customWidth="1"/>
    <col min="7420" max="7421" width="7" style="1" customWidth="1"/>
    <col min="7422" max="7423" width="6.7109375" style="1" customWidth="1"/>
    <col min="7424" max="7425" width="8.85546875" style="1" customWidth="1"/>
    <col min="7426" max="7427" width="7.5703125" style="1" customWidth="1"/>
    <col min="7428" max="7429" width="7.7109375" style="1" customWidth="1"/>
    <col min="7430" max="7646" width="9.140625" style="1"/>
    <col min="7647" max="7647" width="10.140625" style="1" customWidth="1"/>
    <col min="7648" max="7648" width="17.28515625" style="1" customWidth="1"/>
    <col min="7649" max="7649" width="9.42578125" style="1" customWidth="1"/>
    <col min="7650" max="7651" width="9" style="1" customWidth="1"/>
    <col min="7652" max="7653" width="7" style="1" customWidth="1"/>
    <col min="7654" max="7655" width="8.28515625" style="1" customWidth="1"/>
    <col min="7656" max="7665" width="7" style="1" customWidth="1"/>
    <col min="7666" max="7667" width="6.85546875" style="1" customWidth="1"/>
    <col min="7668" max="7669" width="6" style="1" customWidth="1"/>
    <col min="7670" max="7671" width="9.140625" style="1" customWidth="1"/>
    <col min="7672" max="7673" width="6" style="1" customWidth="1"/>
    <col min="7674" max="7675" width="8.140625" style="1" customWidth="1"/>
    <col min="7676" max="7677" width="7" style="1" customWidth="1"/>
    <col min="7678" max="7679" width="6.7109375" style="1" customWidth="1"/>
    <col min="7680" max="7681" width="8.85546875" style="1" customWidth="1"/>
    <col min="7682" max="7683" width="7.5703125" style="1" customWidth="1"/>
    <col min="7684" max="7685" width="7.7109375" style="1" customWidth="1"/>
    <col min="7686" max="7902" width="9.140625" style="1"/>
    <col min="7903" max="7903" width="10.140625" style="1" customWidth="1"/>
    <col min="7904" max="7904" width="17.28515625" style="1" customWidth="1"/>
    <col min="7905" max="7905" width="9.42578125" style="1" customWidth="1"/>
    <col min="7906" max="7907" width="9" style="1" customWidth="1"/>
    <col min="7908" max="7909" width="7" style="1" customWidth="1"/>
    <col min="7910" max="7911" width="8.28515625" style="1" customWidth="1"/>
    <col min="7912" max="7921" width="7" style="1" customWidth="1"/>
    <col min="7922" max="7923" width="6.85546875" style="1" customWidth="1"/>
    <col min="7924" max="7925" width="6" style="1" customWidth="1"/>
    <col min="7926" max="7927" width="9.140625" style="1" customWidth="1"/>
    <col min="7928" max="7929" width="6" style="1" customWidth="1"/>
    <col min="7930" max="7931" width="8.140625" style="1" customWidth="1"/>
    <col min="7932" max="7933" width="7" style="1" customWidth="1"/>
    <col min="7934" max="7935" width="6.7109375" style="1" customWidth="1"/>
    <col min="7936" max="7937" width="8.85546875" style="1" customWidth="1"/>
    <col min="7938" max="7939" width="7.5703125" style="1" customWidth="1"/>
    <col min="7940" max="7941" width="7.7109375" style="1" customWidth="1"/>
    <col min="7942" max="8158" width="9.140625" style="1"/>
    <col min="8159" max="8159" width="10.140625" style="1" customWidth="1"/>
    <col min="8160" max="8160" width="17.28515625" style="1" customWidth="1"/>
    <col min="8161" max="8161" width="9.42578125" style="1" customWidth="1"/>
    <col min="8162" max="8163" width="9" style="1" customWidth="1"/>
    <col min="8164" max="8165" width="7" style="1" customWidth="1"/>
    <col min="8166" max="8167" width="8.28515625" style="1" customWidth="1"/>
    <col min="8168" max="8177" width="7" style="1" customWidth="1"/>
    <col min="8178" max="8179" width="6.85546875" style="1" customWidth="1"/>
    <col min="8180" max="8181" width="6" style="1" customWidth="1"/>
    <col min="8182" max="8183" width="9.140625" style="1" customWidth="1"/>
    <col min="8184" max="8185" width="6" style="1" customWidth="1"/>
    <col min="8186" max="8187" width="8.140625" style="1" customWidth="1"/>
    <col min="8188" max="8189" width="7" style="1" customWidth="1"/>
    <col min="8190" max="8191" width="6.7109375" style="1" customWidth="1"/>
    <col min="8192" max="8193" width="8.85546875" style="1" customWidth="1"/>
    <col min="8194" max="8195" width="7.5703125" style="1" customWidth="1"/>
    <col min="8196" max="8197" width="7.7109375" style="1" customWidth="1"/>
    <col min="8198" max="8414" width="9.140625" style="1"/>
    <col min="8415" max="8415" width="10.140625" style="1" customWidth="1"/>
    <col min="8416" max="8416" width="17.28515625" style="1" customWidth="1"/>
    <col min="8417" max="8417" width="9.42578125" style="1" customWidth="1"/>
    <col min="8418" max="8419" width="9" style="1" customWidth="1"/>
    <col min="8420" max="8421" width="7" style="1" customWidth="1"/>
    <col min="8422" max="8423" width="8.28515625" style="1" customWidth="1"/>
    <col min="8424" max="8433" width="7" style="1" customWidth="1"/>
    <col min="8434" max="8435" width="6.85546875" style="1" customWidth="1"/>
    <col min="8436" max="8437" width="6" style="1" customWidth="1"/>
    <col min="8438" max="8439" width="9.140625" style="1" customWidth="1"/>
    <col min="8440" max="8441" width="6" style="1" customWidth="1"/>
    <col min="8442" max="8443" width="8.140625" style="1" customWidth="1"/>
    <col min="8444" max="8445" width="7" style="1" customWidth="1"/>
    <col min="8446" max="8447" width="6.7109375" style="1" customWidth="1"/>
    <col min="8448" max="8449" width="8.85546875" style="1" customWidth="1"/>
    <col min="8450" max="8451" width="7.5703125" style="1" customWidth="1"/>
    <col min="8452" max="8453" width="7.7109375" style="1" customWidth="1"/>
    <col min="8454" max="8670" width="9.140625" style="1"/>
    <col min="8671" max="8671" width="10.140625" style="1" customWidth="1"/>
    <col min="8672" max="8672" width="17.28515625" style="1" customWidth="1"/>
    <col min="8673" max="8673" width="9.42578125" style="1" customWidth="1"/>
    <col min="8674" max="8675" width="9" style="1" customWidth="1"/>
    <col min="8676" max="8677" width="7" style="1" customWidth="1"/>
    <col min="8678" max="8679" width="8.28515625" style="1" customWidth="1"/>
    <col min="8680" max="8689" width="7" style="1" customWidth="1"/>
    <col min="8690" max="8691" width="6.85546875" style="1" customWidth="1"/>
    <col min="8692" max="8693" width="6" style="1" customWidth="1"/>
    <col min="8694" max="8695" width="9.140625" style="1" customWidth="1"/>
    <col min="8696" max="8697" width="6" style="1" customWidth="1"/>
    <col min="8698" max="8699" width="8.140625" style="1" customWidth="1"/>
    <col min="8700" max="8701" width="7" style="1" customWidth="1"/>
    <col min="8702" max="8703" width="6.7109375" style="1" customWidth="1"/>
    <col min="8704" max="8705" width="8.85546875" style="1" customWidth="1"/>
    <col min="8706" max="8707" width="7.5703125" style="1" customWidth="1"/>
    <col min="8708" max="8709" width="7.7109375" style="1" customWidth="1"/>
    <col min="8710" max="8926" width="9.140625" style="1"/>
    <col min="8927" max="8927" width="10.140625" style="1" customWidth="1"/>
    <col min="8928" max="8928" width="17.28515625" style="1" customWidth="1"/>
    <col min="8929" max="8929" width="9.42578125" style="1" customWidth="1"/>
    <col min="8930" max="8931" width="9" style="1" customWidth="1"/>
    <col min="8932" max="8933" width="7" style="1" customWidth="1"/>
    <col min="8934" max="8935" width="8.28515625" style="1" customWidth="1"/>
    <col min="8936" max="8945" width="7" style="1" customWidth="1"/>
    <col min="8946" max="8947" width="6.85546875" style="1" customWidth="1"/>
    <col min="8948" max="8949" width="6" style="1" customWidth="1"/>
    <col min="8950" max="8951" width="9.140625" style="1" customWidth="1"/>
    <col min="8952" max="8953" width="6" style="1" customWidth="1"/>
    <col min="8954" max="8955" width="8.140625" style="1" customWidth="1"/>
    <col min="8956" max="8957" width="7" style="1" customWidth="1"/>
    <col min="8958" max="8959" width="6.7109375" style="1" customWidth="1"/>
    <col min="8960" max="8961" width="8.85546875" style="1" customWidth="1"/>
    <col min="8962" max="8963" width="7.5703125" style="1" customWidth="1"/>
    <col min="8964" max="8965" width="7.7109375" style="1" customWidth="1"/>
    <col min="8966" max="9182" width="9.140625" style="1"/>
    <col min="9183" max="9183" width="10.140625" style="1" customWidth="1"/>
    <col min="9184" max="9184" width="17.28515625" style="1" customWidth="1"/>
    <col min="9185" max="9185" width="9.42578125" style="1" customWidth="1"/>
    <col min="9186" max="9187" width="9" style="1" customWidth="1"/>
    <col min="9188" max="9189" width="7" style="1" customWidth="1"/>
    <col min="9190" max="9191" width="8.28515625" style="1" customWidth="1"/>
    <col min="9192" max="9201" width="7" style="1" customWidth="1"/>
    <col min="9202" max="9203" width="6.85546875" style="1" customWidth="1"/>
    <col min="9204" max="9205" width="6" style="1" customWidth="1"/>
    <col min="9206" max="9207" width="9.140625" style="1" customWidth="1"/>
    <col min="9208" max="9209" width="6" style="1" customWidth="1"/>
    <col min="9210" max="9211" width="8.140625" style="1" customWidth="1"/>
    <col min="9212" max="9213" width="7" style="1" customWidth="1"/>
    <col min="9214" max="9215" width="6.7109375" style="1" customWidth="1"/>
    <col min="9216" max="9217" width="8.85546875" style="1" customWidth="1"/>
    <col min="9218" max="9219" width="7.5703125" style="1" customWidth="1"/>
    <col min="9220" max="9221" width="7.7109375" style="1" customWidth="1"/>
    <col min="9222" max="9438" width="9.140625" style="1"/>
    <col min="9439" max="9439" width="10.140625" style="1" customWidth="1"/>
    <col min="9440" max="9440" width="17.28515625" style="1" customWidth="1"/>
    <col min="9441" max="9441" width="9.42578125" style="1" customWidth="1"/>
    <col min="9442" max="9443" width="9" style="1" customWidth="1"/>
    <col min="9444" max="9445" width="7" style="1" customWidth="1"/>
    <col min="9446" max="9447" width="8.28515625" style="1" customWidth="1"/>
    <col min="9448" max="9457" width="7" style="1" customWidth="1"/>
    <col min="9458" max="9459" width="6.85546875" style="1" customWidth="1"/>
    <col min="9460" max="9461" width="6" style="1" customWidth="1"/>
    <col min="9462" max="9463" width="9.140625" style="1" customWidth="1"/>
    <col min="9464" max="9465" width="6" style="1" customWidth="1"/>
    <col min="9466" max="9467" width="8.140625" style="1" customWidth="1"/>
    <col min="9468" max="9469" width="7" style="1" customWidth="1"/>
    <col min="9470" max="9471" width="6.7109375" style="1" customWidth="1"/>
    <col min="9472" max="9473" width="8.85546875" style="1" customWidth="1"/>
    <col min="9474" max="9475" width="7.5703125" style="1" customWidth="1"/>
    <col min="9476" max="9477" width="7.7109375" style="1" customWidth="1"/>
    <col min="9478" max="9694" width="9.140625" style="1"/>
    <col min="9695" max="9695" width="10.140625" style="1" customWidth="1"/>
    <col min="9696" max="9696" width="17.28515625" style="1" customWidth="1"/>
    <col min="9697" max="9697" width="9.42578125" style="1" customWidth="1"/>
    <col min="9698" max="9699" width="9" style="1" customWidth="1"/>
    <col min="9700" max="9701" width="7" style="1" customWidth="1"/>
    <col min="9702" max="9703" width="8.28515625" style="1" customWidth="1"/>
    <col min="9704" max="9713" width="7" style="1" customWidth="1"/>
    <col min="9714" max="9715" width="6.85546875" style="1" customWidth="1"/>
    <col min="9716" max="9717" width="6" style="1" customWidth="1"/>
    <col min="9718" max="9719" width="9.140625" style="1" customWidth="1"/>
    <col min="9720" max="9721" width="6" style="1" customWidth="1"/>
    <col min="9722" max="9723" width="8.140625" style="1" customWidth="1"/>
    <col min="9724" max="9725" width="7" style="1" customWidth="1"/>
    <col min="9726" max="9727" width="6.7109375" style="1" customWidth="1"/>
    <col min="9728" max="9729" width="8.85546875" style="1" customWidth="1"/>
    <col min="9730" max="9731" width="7.5703125" style="1" customWidth="1"/>
    <col min="9732" max="9733" width="7.7109375" style="1" customWidth="1"/>
    <col min="9734" max="9950" width="9.140625" style="1"/>
    <col min="9951" max="9951" width="10.140625" style="1" customWidth="1"/>
    <col min="9952" max="9952" width="17.28515625" style="1" customWidth="1"/>
    <col min="9953" max="9953" width="9.42578125" style="1" customWidth="1"/>
    <col min="9954" max="9955" width="9" style="1" customWidth="1"/>
    <col min="9956" max="9957" width="7" style="1" customWidth="1"/>
    <col min="9958" max="9959" width="8.28515625" style="1" customWidth="1"/>
    <col min="9960" max="9969" width="7" style="1" customWidth="1"/>
    <col min="9970" max="9971" width="6.85546875" style="1" customWidth="1"/>
    <col min="9972" max="9973" width="6" style="1" customWidth="1"/>
    <col min="9974" max="9975" width="9.140625" style="1" customWidth="1"/>
    <col min="9976" max="9977" width="6" style="1" customWidth="1"/>
    <col min="9978" max="9979" width="8.140625" style="1" customWidth="1"/>
    <col min="9980" max="9981" width="7" style="1" customWidth="1"/>
    <col min="9982" max="9983" width="6.7109375" style="1" customWidth="1"/>
    <col min="9984" max="9985" width="8.85546875" style="1" customWidth="1"/>
    <col min="9986" max="9987" width="7.5703125" style="1" customWidth="1"/>
    <col min="9988" max="9989" width="7.7109375" style="1" customWidth="1"/>
    <col min="9990" max="10206" width="9.140625" style="1"/>
    <col min="10207" max="10207" width="10.140625" style="1" customWidth="1"/>
    <col min="10208" max="10208" width="17.28515625" style="1" customWidth="1"/>
    <col min="10209" max="10209" width="9.42578125" style="1" customWidth="1"/>
    <col min="10210" max="10211" width="9" style="1" customWidth="1"/>
    <col min="10212" max="10213" width="7" style="1" customWidth="1"/>
    <col min="10214" max="10215" width="8.28515625" style="1" customWidth="1"/>
    <col min="10216" max="10225" width="7" style="1" customWidth="1"/>
    <col min="10226" max="10227" width="6.85546875" style="1" customWidth="1"/>
    <col min="10228" max="10229" width="6" style="1" customWidth="1"/>
    <col min="10230" max="10231" width="9.140625" style="1" customWidth="1"/>
    <col min="10232" max="10233" width="6" style="1" customWidth="1"/>
    <col min="10234" max="10235" width="8.140625" style="1" customWidth="1"/>
    <col min="10236" max="10237" width="7" style="1" customWidth="1"/>
    <col min="10238" max="10239" width="6.7109375" style="1" customWidth="1"/>
    <col min="10240" max="10241" width="8.85546875" style="1" customWidth="1"/>
    <col min="10242" max="10243" width="7.5703125" style="1" customWidth="1"/>
    <col min="10244" max="10245" width="7.7109375" style="1" customWidth="1"/>
    <col min="10246" max="10462" width="9.140625" style="1"/>
    <col min="10463" max="10463" width="10.140625" style="1" customWidth="1"/>
    <col min="10464" max="10464" width="17.28515625" style="1" customWidth="1"/>
    <col min="10465" max="10465" width="9.42578125" style="1" customWidth="1"/>
    <col min="10466" max="10467" width="9" style="1" customWidth="1"/>
    <col min="10468" max="10469" width="7" style="1" customWidth="1"/>
    <col min="10470" max="10471" width="8.28515625" style="1" customWidth="1"/>
    <col min="10472" max="10481" width="7" style="1" customWidth="1"/>
    <col min="10482" max="10483" width="6.85546875" style="1" customWidth="1"/>
    <col min="10484" max="10485" width="6" style="1" customWidth="1"/>
    <col min="10486" max="10487" width="9.140625" style="1" customWidth="1"/>
    <col min="10488" max="10489" width="6" style="1" customWidth="1"/>
    <col min="10490" max="10491" width="8.140625" style="1" customWidth="1"/>
    <col min="10492" max="10493" width="7" style="1" customWidth="1"/>
    <col min="10494" max="10495" width="6.7109375" style="1" customWidth="1"/>
    <col min="10496" max="10497" width="8.85546875" style="1" customWidth="1"/>
    <col min="10498" max="10499" width="7.5703125" style="1" customWidth="1"/>
    <col min="10500" max="10501" width="7.7109375" style="1" customWidth="1"/>
    <col min="10502" max="10718" width="9.140625" style="1"/>
    <col min="10719" max="10719" width="10.140625" style="1" customWidth="1"/>
    <col min="10720" max="10720" width="17.28515625" style="1" customWidth="1"/>
    <col min="10721" max="10721" width="9.42578125" style="1" customWidth="1"/>
    <col min="10722" max="10723" width="9" style="1" customWidth="1"/>
    <col min="10724" max="10725" width="7" style="1" customWidth="1"/>
    <col min="10726" max="10727" width="8.28515625" style="1" customWidth="1"/>
    <col min="10728" max="10737" width="7" style="1" customWidth="1"/>
    <col min="10738" max="10739" width="6.85546875" style="1" customWidth="1"/>
    <col min="10740" max="10741" width="6" style="1" customWidth="1"/>
    <col min="10742" max="10743" width="9.140625" style="1" customWidth="1"/>
    <col min="10744" max="10745" width="6" style="1" customWidth="1"/>
    <col min="10746" max="10747" width="8.140625" style="1" customWidth="1"/>
    <col min="10748" max="10749" width="7" style="1" customWidth="1"/>
    <col min="10750" max="10751" width="6.7109375" style="1" customWidth="1"/>
    <col min="10752" max="10753" width="8.85546875" style="1" customWidth="1"/>
    <col min="10754" max="10755" width="7.5703125" style="1" customWidth="1"/>
    <col min="10756" max="10757" width="7.7109375" style="1" customWidth="1"/>
    <col min="10758" max="10974" width="9.140625" style="1"/>
    <col min="10975" max="10975" width="10.140625" style="1" customWidth="1"/>
    <col min="10976" max="10976" width="17.28515625" style="1" customWidth="1"/>
    <col min="10977" max="10977" width="9.42578125" style="1" customWidth="1"/>
    <col min="10978" max="10979" width="9" style="1" customWidth="1"/>
    <col min="10980" max="10981" width="7" style="1" customWidth="1"/>
    <col min="10982" max="10983" width="8.28515625" style="1" customWidth="1"/>
    <col min="10984" max="10993" width="7" style="1" customWidth="1"/>
    <col min="10994" max="10995" width="6.85546875" style="1" customWidth="1"/>
    <col min="10996" max="10997" width="6" style="1" customWidth="1"/>
    <col min="10998" max="10999" width="9.140625" style="1" customWidth="1"/>
    <col min="11000" max="11001" width="6" style="1" customWidth="1"/>
    <col min="11002" max="11003" width="8.140625" style="1" customWidth="1"/>
    <col min="11004" max="11005" width="7" style="1" customWidth="1"/>
    <col min="11006" max="11007" width="6.7109375" style="1" customWidth="1"/>
    <col min="11008" max="11009" width="8.85546875" style="1" customWidth="1"/>
    <col min="11010" max="11011" width="7.5703125" style="1" customWidth="1"/>
    <col min="11012" max="11013" width="7.7109375" style="1" customWidth="1"/>
    <col min="11014" max="11230" width="9.140625" style="1"/>
    <col min="11231" max="11231" width="10.140625" style="1" customWidth="1"/>
    <col min="11232" max="11232" width="17.28515625" style="1" customWidth="1"/>
    <col min="11233" max="11233" width="9.42578125" style="1" customWidth="1"/>
    <col min="11234" max="11235" width="9" style="1" customWidth="1"/>
    <col min="11236" max="11237" width="7" style="1" customWidth="1"/>
    <col min="11238" max="11239" width="8.28515625" style="1" customWidth="1"/>
    <col min="11240" max="11249" width="7" style="1" customWidth="1"/>
    <col min="11250" max="11251" width="6.85546875" style="1" customWidth="1"/>
    <col min="11252" max="11253" width="6" style="1" customWidth="1"/>
    <col min="11254" max="11255" width="9.140625" style="1" customWidth="1"/>
    <col min="11256" max="11257" width="6" style="1" customWidth="1"/>
    <col min="11258" max="11259" width="8.140625" style="1" customWidth="1"/>
    <col min="11260" max="11261" width="7" style="1" customWidth="1"/>
    <col min="11262" max="11263" width="6.7109375" style="1" customWidth="1"/>
    <col min="11264" max="11265" width="8.85546875" style="1" customWidth="1"/>
    <col min="11266" max="11267" width="7.5703125" style="1" customWidth="1"/>
    <col min="11268" max="11269" width="7.7109375" style="1" customWidth="1"/>
    <col min="11270" max="11486" width="9.140625" style="1"/>
    <col min="11487" max="11487" width="10.140625" style="1" customWidth="1"/>
    <col min="11488" max="11488" width="17.28515625" style="1" customWidth="1"/>
    <col min="11489" max="11489" width="9.42578125" style="1" customWidth="1"/>
    <col min="11490" max="11491" width="9" style="1" customWidth="1"/>
    <col min="11492" max="11493" width="7" style="1" customWidth="1"/>
    <col min="11494" max="11495" width="8.28515625" style="1" customWidth="1"/>
    <col min="11496" max="11505" width="7" style="1" customWidth="1"/>
    <col min="11506" max="11507" width="6.85546875" style="1" customWidth="1"/>
    <col min="11508" max="11509" width="6" style="1" customWidth="1"/>
    <col min="11510" max="11511" width="9.140625" style="1" customWidth="1"/>
    <col min="11512" max="11513" width="6" style="1" customWidth="1"/>
    <col min="11514" max="11515" width="8.140625" style="1" customWidth="1"/>
    <col min="11516" max="11517" width="7" style="1" customWidth="1"/>
    <col min="11518" max="11519" width="6.7109375" style="1" customWidth="1"/>
    <col min="11520" max="11521" width="8.85546875" style="1" customWidth="1"/>
    <col min="11522" max="11523" width="7.5703125" style="1" customWidth="1"/>
    <col min="11524" max="11525" width="7.7109375" style="1" customWidth="1"/>
    <col min="11526" max="11742" width="9.140625" style="1"/>
    <col min="11743" max="11743" width="10.140625" style="1" customWidth="1"/>
    <col min="11744" max="11744" width="17.28515625" style="1" customWidth="1"/>
    <col min="11745" max="11745" width="9.42578125" style="1" customWidth="1"/>
    <col min="11746" max="11747" width="9" style="1" customWidth="1"/>
    <col min="11748" max="11749" width="7" style="1" customWidth="1"/>
    <col min="11750" max="11751" width="8.28515625" style="1" customWidth="1"/>
    <col min="11752" max="11761" width="7" style="1" customWidth="1"/>
    <col min="11762" max="11763" width="6.85546875" style="1" customWidth="1"/>
    <col min="11764" max="11765" width="6" style="1" customWidth="1"/>
    <col min="11766" max="11767" width="9.140625" style="1" customWidth="1"/>
    <col min="11768" max="11769" width="6" style="1" customWidth="1"/>
    <col min="11770" max="11771" width="8.140625" style="1" customWidth="1"/>
    <col min="11772" max="11773" width="7" style="1" customWidth="1"/>
    <col min="11774" max="11775" width="6.7109375" style="1" customWidth="1"/>
    <col min="11776" max="11777" width="8.85546875" style="1" customWidth="1"/>
    <col min="11778" max="11779" width="7.5703125" style="1" customWidth="1"/>
    <col min="11780" max="11781" width="7.7109375" style="1" customWidth="1"/>
    <col min="11782" max="11998" width="9.140625" style="1"/>
    <col min="11999" max="11999" width="10.140625" style="1" customWidth="1"/>
    <col min="12000" max="12000" width="17.28515625" style="1" customWidth="1"/>
    <col min="12001" max="12001" width="9.42578125" style="1" customWidth="1"/>
    <col min="12002" max="12003" width="9" style="1" customWidth="1"/>
    <col min="12004" max="12005" width="7" style="1" customWidth="1"/>
    <col min="12006" max="12007" width="8.28515625" style="1" customWidth="1"/>
    <col min="12008" max="12017" width="7" style="1" customWidth="1"/>
    <col min="12018" max="12019" width="6.85546875" style="1" customWidth="1"/>
    <col min="12020" max="12021" width="6" style="1" customWidth="1"/>
    <col min="12022" max="12023" width="9.140625" style="1" customWidth="1"/>
    <col min="12024" max="12025" width="6" style="1" customWidth="1"/>
    <col min="12026" max="12027" width="8.140625" style="1" customWidth="1"/>
    <col min="12028" max="12029" width="7" style="1" customWidth="1"/>
    <col min="12030" max="12031" width="6.7109375" style="1" customWidth="1"/>
    <col min="12032" max="12033" width="8.85546875" style="1" customWidth="1"/>
    <col min="12034" max="12035" width="7.5703125" style="1" customWidth="1"/>
    <col min="12036" max="12037" width="7.7109375" style="1" customWidth="1"/>
    <col min="12038" max="12254" width="9.140625" style="1"/>
    <col min="12255" max="12255" width="10.140625" style="1" customWidth="1"/>
    <col min="12256" max="12256" width="17.28515625" style="1" customWidth="1"/>
    <col min="12257" max="12257" width="9.42578125" style="1" customWidth="1"/>
    <col min="12258" max="12259" width="9" style="1" customWidth="1"/>
    <col min="12260" max="12261" width="7" style="1" customWidth="1"/>
    <col min="12262" max="12263" width="8.28515625" style="1" customWidth="1"/>
    <col min="12264" max="12273" width="7" style="1" customWidth="1"/>
    <col min="12274" max="12275" width="6.85546875" style="1" customWidth="1"/>
    <col min="12276" max="12277" width="6" style="1" customWidth="1"/>
    <col min="12278" max="12279" width="9.140625" style="1" customWidth="1"/>
    <col min="12280" max="12281" width="6" style="1" customWidth="1"/>
    <col min="12282" max="12283" width="8.140625" style="1" customWidth="1"/>
    <col min="12284" max="12285" width="7" style="1" customWidth="1"/>
    <col min="12286" max="12287" width="6.7109375" style="1" customWidth="1"/>
    <col min="12288" max="12289" width="8.85546875" style="1" customWidth="1"/>
    <col min="12290" max="12291" width="7.5703125" style="1" customWidth="1"/>
    <col min="12292" max="12293" width="7.7109375" style="1" customWidth="1"/>
    <col min="12294" max="12510" width="9.140625" style="1"/>
    <col min="12511" max="12511" width="10.140625" style="1" customWidth="1"/>
    <col min="12512" max="12512" width="17.28515625" style="1" customWidth="1"/>
    <col min="12513" max="12513" width="9.42578125" style="1" customWidth="1"/>
    <col min="12514" max="12515" width="9" style="1" customWidth="1"/>
    <col min="12516" max="12517" width="7" style="1" customWidth="1"/>
    <col min="12518" max="12519" width="8.28515625" style="1" customWidth="1"/>
    <col min="12520" max="12529" width="7" style="1" customWidth="1"/>
    <col min="12530" max="12531" width="6.85546875" style="1" customWidth="1"/>
    <col min="12532" max="12533" width="6" style="1" customWidth="1"/>
    <col min="12534" max="12535" width="9.140625" style="1" customWidth="1"/>
    <col min="12536" max="12537" width="6" style="1" customWidth="1"/>
    <col min="12538" max="12539" width="8.140625" style="1" customWidth="1"/>
    <col min="12540" max="12541" width="7" style="1" customWidth="1"/>
    <col min="12542" max="12543" width="6.7109375" style="1" customWidth="1"/>
    <col min="12544" max="12545" width="8.85546875" style="1" customWidth="1"/>
    <col min="12546" max="12547" width="7.5703125" style="1" customWidth="1"/>
    <col min="12548" max="12549" width="7.7109375" style="1" customWidth="1"/>
    <col min="12550" max="12766" width="9.140625" style="1"/>
    <col min="12767" max="12767" width="10.140625" style="1" customWidth="1"/>
    <col min="12768" max="12768" width="17.28515625" style="1" customWidth="1"/>
    <col min="12769" max="12769" width="9.42578125" style="1" customWidth="1"/>
    <col min="12770" max="12771" width="9" style="1" customWidth="1"/>
    <col min="12772" max="12773" width="7" style="1" customWidth="1"/>
    <col min="12774" max="12775" width="8.28515625" style="1" customWidth="1"/>
    <col min="12776" max="12785" width="7" style="1" customWidth="1"/>
    <col min="12786" max="12787" width="6.85546875" style="1" customWidth="1"/>
    <col min="12788" max="12789" width="6" style="1" customWidth="1"/>
    <col min="12790" max="12791" width="9.140625" style="1" customWidth="1"/>
    <col min="12792" max="12793" width="6" style="1" customWidth="1"/>
    <col min="12794" max="12795" width="8.140625" style="1" customWidth="1"/>
    <col min="12796" max="12797" width="7" style="1" customWidth="1"/>
    <col min="12798" max="12799" width="6.7109375" style="1" customWidth="1"/>
    <col min="12800" max="12801" width="8.85546875" style="1" customWidth="1"/>
    <col min="12802" max="12803" width="7.5703125" style="1" customWidth="1"/>
    <col min="12804" max="12805" width="7.7109375" style="1" customWidth="1"/>
    <col min="12806" max="13022" width="9.140625" style="1"/>
    <col min="13023" max="13023" width="10.140625" style="1" customWidth="1"/>
    <col min="13024" max="13024" width="17.28515625" style="1" customWidth="1"/>
    <col min="13025" max="13025" width="9.42578125" style="1" customWidth="1"/>
    <col min="13026" max="13027" width="9" style="1" customWidth="1"/>
    <col min="13028" max="13029" width="7" style="1" customWidth="1"/>
    <col min="13030" max="13031" width="8.28515625" style="1" customWidth="1"/>
    <col min="13032" max="13041" width="7" style="1" customWidth="1"/>
    <col min="13042" max="13043" width="6.85546875" style="1" customWidth="1"/>
    <col min="13044" max="13045" width="6" style="1" customWidth="1"/>
    <col min="13046" max="13047" width="9.140625" style="1" customWidth="1"/>
    <col min="13048" max="13049" width="6" style="1" customWidth="1"/>
    <col min="13050" max="13051" width="8.140625" style="1" customWidth="1"/>
    <col min="13052" max="13053" width="7" style="1" customWidth="1"/>
    <col min="13054" max="13055" width="6.7109375" style="1" customWidth="1"/>
    <col min="13056" max="13057" width="8.85546875" style="1" customWidth="1"/>
    <col min="13058" max="13059" width="7.5703125" style="1" customWidth="1"/>
    <col min="13060" max="13061" width="7.7109375" style="1" customWidth="1"/>
    <col min="13062" max="13278" width="9.140625" style="1"/>
    <col min="13279" max="13279" width="10.140625" style="1" customWidth="1"/>
    <col min="13280" max="13280" width="17.28515625" style="1" customWidth="1"/>
    <col min="13281" max="13281" width="9.42578125" style="1" customWidth="1"/>
    <col min="13282" max="13283" width="9" style="1" customWidth="1"/>
    <col min="13284" max="13285" width="7" style="1" customWidth="1"/>
    <col min="13286" max="13287" width="8.28515625" style="1" customWidth="1"/>
    <col min="13288" max="13297" width="7" style="1" customWidth="1"/>
    <col min="13298" max="13299" width="6.85546875" style="1" customWidth="1"/>
    <col min="13300" max="13301" width="6" style="1" customWidth="1"/>
    <col min="13302" max="13303" width="9.140625" style="1" customWidth="1"/>
    <col min="13304" max="13305" width="6" style="1" customWidth="1"/>
    <col min="13306" max="13307" width="8.140625" style="1" customWidth="1"/>
    <col min="13308" max="13309" width="7" style="1" customWidth="1"/>
    <col min="13310" max="13311" width="6.7109375" style="1" customWidth="1"/>
    <col min="13312" max="13313" width="8.85546875" style="1" customWidth="1"/>
    <col min="13314" max="13315" width="7.5703125" style="1" customWidth="1"/>
    <col min="13316" max="13317" width="7.7109375" style="1" customWidth="1"/>
    <col min="13318" max="13534" width="9.140625" style="1"/>
    <col min="13535" max="13535" width="10.140625" style="1" customWidth="1"/>
    <col min="13536" max="13536" width="17.28515625" style="1" customWidth="1"/>
    <col min="13537" max="13537" width="9.42578125" style="1" customWidth="1"/>
    <col min="13538" max="13539" width="9" style="1" customWidth="1"/>
    <col min="13540" max="13541" width="7" style="1" customWidth="1"/>
    <col min="13542" max="13543" width="8.28515625" style="1" customWidth="1"/>
    <col min="13544" max="13553" width="7" style="1" customWidth="1"/>
    <col min="13554" max="13555" width="6.85546875" style="1" customWidth="1"/>
    <col min="13556" max="13557" width="6" style="1" customWidth="1"/>
    <col min="13558" max="13559" width="9.140625" style="1" customWidth="1"/>
    <col min="13560" max="13561" width="6" style="1" customWidth="1"/>
    <col min="13562" max="13563" width="8.140625" style="1" customWidth="1"/>
    <col min="13564" max="13565" width="7" style="1" customWidth="1"/>
    <col min="13566" max="13567" width="6.7109375" style="1" customWidth="1"/>
    <col min="13568" max="13569" width="8.85546875" style="1" customWidth="1"/>
    <col min="13570" max="13571" width="7.5703125" style="1" customWidth="1"/>
    <col min="13572" max="13573" width="7.7109375" style="1" customWidth="1"/>
    <col min="13574" max="13790" width="9.140625" style="1"/>
    <col min="13791" max="13791" width="10.140625" style="1" customWidth="1"/>
    <col min="13792" max="13792" width="17.28515625" style="1" customWidth="1"/>
    <col min="13793" max="13793" width="9.42578125" style="1" customWidth="1"/>
    <col min="13794" max="13795" width="9" style="1" customWidth="1"/>
    <col min="13796" max="13797" width="7" style="1" customWidth="1"/>
    <col min="13798" max="13799" width="8.28515625" style="1" customWidth="1"/>
    <col min="13800" max="13809" width="7" style="1" customWidth="1"/>
    <col min="13810" max="13811" width="6.85546875" style="1" customWidth="1"/>
    <col min="13812" max="13813" width="6" style="1" customWidth="1"/>
    <col min="13814" max="13815" width="9.140625" style="1" customWidth="1"/>
    <col min="13816" max="13817" width="6" style="1" customWidth="1"/>
    <col min="13818" max="13819" width="8.140625" style="1" customWidth="1"/>
    <col min="13820" max="13821" width="7" style="1" customWidth="1"/>
    <col min="13822" max="13823" width="6.7109375" style="1" customWidth="1"/>
    <col min="13824" max="13825" width="8.85546875" style="1" customWidth="1"/>
    <col min="13826" max="13827" width="7.5703125" style="1" customWidth="1"/>
    <col min="13828" max="13829" width="7.7109375" style="1" customWidth="1"/>
    <col min="13830" max="14046" width="9.140625" style="1"/>
    <col min="14047" max="14047" width="10.140625" style="1" customWidth="1"/>
    <col min="14048" max="14048" width="17.28515625" style="1" customWidth="1"/>
    <col min="14049" max="14049" width="9.42578125" style="1" customWidth="1"/>
    <col min="14050" max="14051" width="9" style="1" customWidth="1"/>
    <col min="14052" max="14053" width="7" style="1" customWidth="1"/>
    <col min="14054" max="14055" width="8.28515625" style="1" customWidth="1"/>
    <col min="14056" max="14065" width="7" style="1" customWidth="1"/>
    <col min="14066" max="14067" width="6.85546875" style="1" customWidth="1"/>
    <col min="14068" max="14069" width="6" style="1" customWidth="1"/>
    <col min="14070" max="14071" width="9.140625" style="1" customWidth="1"/>
    <col min="14072" max="14073" width="6" style="1" customWidth="1"/>
    <col min="14074" max="14075" width="8.140625" style="1" customWidth="1"/>
    <col min="14076" max="14077" width="7" style="1" customWidth="1"/>
    <col min="14078" max="14079" width="6.7109375" style="1" customWidth="1"/>
    <col min="14080" max="14081" width="8.85546875" style="1" customWidth="1"/>
    <col min="14082" max="14083" width="7.5703125" style="1" customWidth="1"/>
    <col min="14084" max="14085" width="7.7109375" style="1" customWidth="1"/>
    <col min="14086" max="14302" width="9.140625" style="1"/>
    <col min="14303" max="14303" width="10.140625" style="1" customWidth="1"/>
    <col min="14304" max="14304" width="17.28515625" style="1" customWidth="1"/>
    <col min="14305" max="14305" width="9.42578125" style="1" customWidth="1"/>
    <col min="14306" max="14307" width="9" style="1" customWidth="1"/>
    <col min="14308" max="14309" width="7" style="1" customWidth="1"/>
    <col min="14310" max="14311" width="8.28515625" style="1" customWidth="1"/>
    <col min="14312" max="14321" width="7" style="1" customWidth="1"/>
    <col min="14322" max="14323" width="6.85546875" style="1" customWidth="1"/>
    <col min="14324" max="14325" width="6" style="1" customWidth="1"/>
    <col min="14326" max="14327" width="9.140625" style="1" customWidth="1"/>
    <col min="14328" max="14329" width="6" style="1" customWidth="1"/>
    <col min="14330" max="14331" width="8.140625" style="1" customWidth="1"/>
    <col min="14332" max="14333" width="7" style="1" customWidth="1"/>
    <col min="14334" max="14335" width="6.7109375" style="1" customWidth="1"/>
    <col min="14336" max="14337" width="8.85546875" style="1" customWidth="1"/>
    <col min="14338" max="14339" width="7.5703125" style="1" customWidth="1"/>
    <col min="14340" max="14341" width="7.7109375" style="1" customWidth="1"/>
    <col min="14342" max="14558" width="9.140625" style="1"/>
    <col min="14559" max="14559" width="10.140625" style="1" customWidth="1"/>
    <col min="14560" max="14560" width="17.28515625" style="1" customWidth="1"/>
    <col min="14561" max="14561" width="9.42578125" style="1" customWidth="1"/>
    <col min="14562" max="14563" width="9" style="1" customWidth="1"/>
    <col min="14564" max="14565" width="7" style="1" customWidth="1"/>
    <col min="14566" max="14567" width="8.28515625" style="1" customWidth="1"/>
    <col min="14568" max="14577" width="7" style="1" customWidth="1"/>
    <col min="14578" max="14579" width="6.85546875" style="1" customWidth="1"/>
    <col min="14580" max="14581" width="6" style="1" customWidth="1"/>
    <col min="14582" max="14583" width="9.140625" style="1" customWidth="1"/>
    <col min="14584" max="14585" width="6" style="1" customWidth="1"/>
    <col min="14586" max="14587" width="8.140625" style="1" customWidth="1"/>
    <col min="14588" max="14589" width="7" style="1" customWidth="1"/>
    <col min="14590" max="14591" width="6.7109375" style="1" customWidth="1"/>
    <col min="14592" max="14593" width="8.85546875" style="1" customWidth="1"/>
    <col min="14594" max="14595" width="7.5703125" style="1" customWidth="1"/>
    <col min="14596" max="14597" width="7.7109375" style="1" customWidth="1"/>
    <col min="14598" max="14814" width="9.140625" style="1"/>
    <col min="14815" max="14815" width="10.140625" style="1" customWidth="1"/>
    <col min="14816" max="14816" width="17.28515625" style="1" customWidth="1"/>
    <col min="14817" max="14817" width="9.42578125" style="1" customWidth="1"/>
    <col min="14818" max="14819" width="9" style="1" customWidth="1"/>
    <col min="14820" max="14821" width="7" style="1" customWidth="1"/>
    <col min="14822" max="14823" width="8.28515625" style="1" customWidth="1"/>
    <col min="14824" max="14833" width="7" style="1" customWidth="1"/>
    <col min="14834" max="14835" width="6.85546875" style="1" customWidth="1"/>
    <col min="14836" max="14837" width="6" style="1" customWidth="1"/>
    <col min="14838" max="14839" width="9.140625" style="1" customWidth="1"/>
    <col min="14840" max="14841" width="6" style="1" customWidth="1"/>
    <col min="14842" max="14843" width="8.140625" style="1" customWidth="1"/>
    <col min="14844" max="14845" width="7" style="1" customWidth="1"/>
    <col min="14846" max="14847" width="6.7109375" style="1" customWidth="1"/>
    <col min="14848" max="14849" width="8.85546875" style="1" customWidth="1"/>
    <col min="14850" max="14851" width="7.5703125" style="1" customWidth="1"/>
    <col min="14852" max="14853" width="7.7109375" style="1" customWidth="1"/>
    <col min="14854" max="15070" width="9.140625" style="1"/>
    <col min="15071" max="15071" width="10.140625" style="1" customWidth="1"/>
    <col min="15072" max="15072" width="17.28515625" style="1" customWidth="1"/>
    <col min="15073" max="15073" width="9.42578125" style="1" customWidth="1"/>
    <col min="15074" max="15075" width="9" style="1" customWidth="1"/>
    <col min="15076" max="15077" width="7" style="1" customWidth="1"/>
    <col min="15078" max="15079" width="8.28515625" style="1" customWidth="1"/>
    <col min="15080" max="15089" width="7" style="1" customWidth="1"/>
    <col min="15090" max="15091" width="6.85546875" style="1" customWidth="1"/>
    <col min="15092" max="15093" width="6" style="1" customWidth="1"/>
    <col min="15094" max="15095" width="9.140625" style="1" customWidth="1"/>
    <col min="15096" max="15097" width="6" style="1" customWidth="1"/>
    <col min="15098" max="15099" width="8.140625" style="1" customWidth="1"/>
    <col min="15100" max="15101" width="7" style="1" customWidth="1"/>
    <col min="15102" max="15103" width="6.7109375" style="1" customWidth="1"/>
    <col min="15104" max="15105" width="8.85546875" style="1" customWidth="1"/>
    <col min="15106" max="15107" width="7.5703125" style="1" customWidth="1"/>
    <col min="15108" max="15109" width="7.7109375" style="1" customWidth="1"/>
    <col min="15110" max="15326" width="9.140625" style="1"/>
    <col min="15327" max="15327" width="10.140625" style="1" customWidth="1"/>
    <col min="15328" max="15328" width="17.28515625" style="1" customWidth="1"/>
    <col min="15329" max="15329" width="9.42578125" style="1" customWidth="1"/>
    <col min="15330" max="15331" width="9" style="1" customWidth="1"/>
    <col min="15332" max="15333" width="7" style="1" customWidth="1"/>
    <col min="15334" max="15335" width="8.28515625" style="1" customWidth="1"/>
    <col min="15336" max="15345" width="7" style="1" customWidth="1"/>
    <col min="15346" max="15347" width="6.85546875" style="1" customWidth="1"/>
    <col min="15348" max="15349" width="6" style="1" customWidth="1"/>
    <col min="15350" max="15351" width="9.140625" style="1" customWidth="1"/>
    <col min="15352" max="15353" width="6" style="1" customWidth="1"/>
    <col min="15354" max="15355" width="8.140625" style="1" customWidth="1"/>
    <col min="15356" max="15357" width="7" style="1" customWidth="1"/>
    <col min="15358" max="15359" width="6.7109375" style="1" customWidth="1"/>
    <col min="15360" max="15361" width="8.85546875" style="1" customWidth="1"/>
    <col min="15362" max="15363" width="7.5703125" style="1" customWidth="1"/>
    <col min="15364" max="15365" width="7.7109375" style="1" customWidth="1"/>
    <col min="15366" max="15582" width="9.140625" style="1"/>
    <col min="15583" max="15583" width="10.140625" style="1" customWidth="1"/>
    <col min="15584" max="15584" width="17.28515625" style="1" customWidth="1"/>
    <col min="15585" max="15585" width="9.42578125" style="1" customWidth="1"/>
    <col min="15586" max="15587" width="9" style="1" customWidth="1"/>
    <col min="15588" max="15589" width="7" style="1" customWidth="1"/>
    <col min="15590" max="15591" width="8.28515625" style="1" customWidth="1"/>
    <col min="15592" max="15601" width="7" style="1" customWidth="1"/>
    <col min="15602" max="15603" width="6.85546875" style="1" customWidth="1"/>
    <col min="15604" max="15605" width="6" style="1" customWidth="1"/>
    <col min="15606" max="15607" width="9.140625" style="1" customWidth="1"/>
    <col min="15608" max="15609" width="6" style="1" customWidth="1"/>
    <col min="15610" max="15611" width="8.140625" style="1" customWidth="1"/>
    <col min="15612" max="15613" width="7" style="1" customWidth="1"/>
    <col min="15614" max="15615" width="6.7109375" style="1" customWidth="1"/>
    <col min="15616" max="15617" width="8.85546875" style="1" customWidth="1"/>
    <col min="15618" max="15619" width="7.5703125" style="1" customWidth="1"/>
    <col min="15620" max="15621" width="7.7109375" style="1" customWidth="1"/>
    <col min="15622" max="15838" width="9.140625" style="1"/>
    <col min="15839" max="15839" width="10.140625" style="1" customWidth="1"/>
    <col min="15840" max="15840" width="17.28515625" style="1" customWidth="1"/>
    <col min="15841" max="15841" width="9.42578125" style="1" customWidth="1"/>
    <col min="15842" max="15843" width="9" style="1" customWidth="1"/>
    <col min="15844" max="15845" width="7" style="1" customWidth="1"/>
    <col min="15846" max="15847" width="8.28515625" style="1" customWidth="1"/>
    <col min="15848" max="15857" width="7" style="1" customWidth="1"/>
    <col min="15858" max="15859" width="6.85546875" style="1" customWidth="1"/>
    <col min="15860" max="15861" width="6" style="1" customWidth="1"/>
    <col min="15862" max="15863" width="9.140625" style="1" customWidth="1"/>
    <col min="15864" max="15865" width="6" style="1" customWidth="1"/>
    <col min="15866" max="15867" width="8.140625" style="1" customWidth="1"/>
    <col min="15868" max="15869" width="7" style="1" customWidth="1"/>
    <col min="15870" max="15871" width="6.7109375" style="1" customWidth="1"/>
    <col min="15872" max="15873" width="8.85546875" style="1" customWidth="1"/>
    <col min="15874" max="15875" width="7.5703125" style="1" customWidth="1"/>
    <col min="15876" max="15877" width="7.7109375" style="1" customWidth="1"/>
    <col min="15878" max="16094" width="9.140625" style="1"/>
    <col min="16095" max="16095" width="10.140625" style="1" customWidth="1"/>
    <col min="16096" max="16096" width="17.28515625" style="1" customWidth="1"/>
    <col min="16097" max="16097" width="9.42578125" style="1" customWidth="1"/>
    <col min="16098" max="16099" width="9" style="1" customWidth="1"/>
    <col min="16100" max="16101" width="7" style="1" customWidth="1"/>
    <col min="16102" max="16103" width="8.28515625" style="1" customWidth="1"/>
    <col min="16104" max="16113" width="7" style="1" customWidth="1"/>
    <col min="16114" max="16115" width="6.85546875" style="1" customWidth="1"/>
    <col min="16116" max="16117" width="6" style="1" customWidth="1"/>
    <col min="16118" max="16119" width="9.140625" style="1" customWidth="1"/>
    <col min="16120" max="16121" width="6" style="1" customWidth="1"/>
    <col min="16122" max="16123" width="8.140625" style="1" customWidth="1"/>
    <col min="16124" max="16125" width="7" style="1" customWidth="1"/>
    <col min="16126" max="16127" width="6.7109375" style="1" customWidth="1"/>
    <col min="16128" max="16129" width="8.85546875" style="1" customWidth="1"/>
    <col min="16130" max="16131" width="7.5703125" style="1" customWidth="1"/>
    <col min="16132" max="16133" width="7.7109375" style="1" customWidth="1"/>
    <col min="16134" max="16384" width="9.140625" style="1"/>
  </cols>
  <sheetData>
    <row r="1" spans="1:25" x14ac:dyDescent="0.25">
      <c r="V1" s="80" t="s">
        <v>265</v>
      </c>
      <c r="W1" s="80"/>
      <c r="X1" s="80"/>
    </row>
    <row r="2" spans="1:25" x14ac:dyDescent="0.25">
      <c r="T2" s="80" t="s">
        <v>524</v>
      </c>
      <c r="U2" s="80"/>
      <c r="V2" s="80"/>
      <c r="W2" s="80"/>
      <c r="X2" s="80"/>
    </row>
    <row r="3" spans="1:25" x14ac:dyDescent="0.25">
      <c r="U3" s="80" t="s">
        <v>525</v>
      </c>
      <c r="V3" s="80"/>
      <c r="W3" s="80"/>
      <c r="X3" s="80"/>
    </row>
    <row r="4" spans="1:25" x14ac:dyDescent="0.25">
      <c r="B4" s="1" t="s">
        <v>0</v>
      </c>
      <c r="Q4" s="27"/>
      <c r="U4" s="80" t="s">
        <v>526</v>
      </c>
      <c r="V4" s="80"/>
      <c r="W4" s="80"/>
      <c r="X4" s="80"/>
      <c r="Y4" s="27"/>
    </row>
    <row r="5" spans="1:25" x14ac:dyDescent="0.25">
      <c r="B5" s="2" t="s">
        <v>337</v>
      </c>
    </row>
    <row r="6" spans="1:25" ht="129" customHeight="1" x14ac:dyDescent="0.25">
      <c r="A6" s="3" t="s">
        <v>1</v>
      </c>
      <c r="B6" s="3" t="s">
        <v>2</v>
      </c>
      <c r="C6" s="4" t="s">
        <v>3</v>
      </c>
      <c r="D6" s="3" t="s">
        <v>338</v>
      </c>
      <c r="E6" s="3" t="s">
        <v>339</v>
      </c>
      <c r="F6" s="3" t="s">
        <v>340</v>
      </c>
      <c r="G6" s="3" t="s">
        <v>341</v>
      </c>
      <c r="H6" s="3" t="s">
        <v>342</v>
      </c>
      <c r="I6" s="3" t="s">
        <v>359</v>
      </c>
      <c r="J6" s="3" t="s">
        <v>343</v>
      </c>
      <c r="K6" s="3" t="s">
        <v>344</v>
      </c>
      <c r="L6" s="3" t="s">
        <v>345</v>
      </c>
      <c r="M6" s="3" t="s">
        <v>346</v>
      </c>
      <c r="N6" s="3" t="s">
        <v>360</v>
      </c>
      <c r="O6" s="3" t="s">
        <v>347</v>
      </c>
      <c r="P6" s="3" t="s">
        <v>348</v>
      </c>
      <c r="Q6" s="3" t="s">
        <v>349</v>
      </c>
      <c r="R6" s="3" t="s">
        <v>350</v>
      </c>
      <c r="S6" s="3" t="s">
        <v>351</v>
      </c>
      <c r="T6" s="3" t="s">
        <v>352</v>
      </c>
      <c r="U6" s="3" t="s">
        <v>353</v>
      </c>
      <c r="V6" s="3" t="s">
        <v>354</v>
      </c>
      <c r="W6" s="3" t="s">
        <v>355</v>
      </c>
      <c r="X6" s="3" t="s">
        <v>4</v>
      </c>
    </row>
    <row r="7" spans="1:25" ht="15.75" x14ac:dyDescent="0.25">
      <c r="A7" s="5"/>
      <c r="B7" s="6" t="s">
        <v>3</v>
      </c>
      <c r="C7" s="12"/>
      <c r="D7" s="12">
        <v>1000</v>
      </c>
      <c r="E7" s="12">
        <v>2210</v>
      </c>
      <c r="F7" s="12">
        <v>2221</v>
      </c>
      <c r="G7" s="12">
        <v>2222</v>
      </c>
      <c r="H7" s="12">
        <v>2223</v>
      </c>
      <c r="I7" s="12">
        <v>2224</v>
      </c>
      <c r="J7" s="12">
        <v>2321</v>
      </c>
      <c r="K7" s="12">
        <v>2322</v>
      </c>
      <c r="L7" s="12">
        <v>2363</v>
      </c>
      <c r="M7" s="12" t="s">
        <v>5</v>
      </c>
      <c r="N7" s="12">
        <v>2260</v>
      </c>
      <c r="O7" s="25"/>
      <c r="P7" s="12">
        <v>2100</v>
      </c>
      <c r="Q7" s="12">
        <v>2200</v>
      </c>
      <c r="R7" s="12">
        <v>2300</v>
      </c>
      <c r="S7" s="12" t="s">
        <v>6</v>
      </c>
      <c r="T7" s="12" t="s">
        <v>7</v>
      </c>
      <c r="U7" s="12" t="s">
        <v>48</v>
      </c>
      <c r="V7" s="12" t="s">
        <v>8</v>
      </c>
      <c r="W7" s="77"/>
      <c r="X7" s="7"/>
    </row>
    <row r="8" spans="1:25" x14ac:dyDescent="0.25">
      <c r="A8" s="5" t="s">
        <v>9</v>
      </c>
      <c r="B8" s="5" t="s">
        <v>10</v>
      </c>
      <c r="C8" s="8" t="s">
        <v>11</v>
      </c>
      <c r="D8" s="50">
        <v>61496</v>
      </c>
      <c r="E8" s="50">
        <v>1920</v>
      </c>
      <c r="F8" s="50">
        <v>2900</v>
      </c>
      <c r="G8" s="50"/>
      <c r="H8" s="50">
        <v>1050</v>
      </c>
      <c r="I8" s="50"/>
      <c r="J8" s="50"/>
      <c r="K8" s="50">
        <v>2300</v>
      </c>
      <c r="L8" s="50"/>
      <c r="M8" s="50"/>
      <c r="N8" s="50"/>
      <c r="O8" s="78">
        <f t="shared" ref="O8:O34" si="0">D8+E8+F8+G8+H8+J8+K8+L8+M8+N8+I8</f>
        <v>69666</v>
      </c>
      <c r="P8" s="50"/>
      <c r="Q8" s="50">
        <v>10203</v>
      </c>
      <c r="R8" s="50">
        <v>3840</v>
      </c>
      <c r="S8" s="50"/>
      <c r="T8" s="50"/>
      <c r="U8" s="50"/>
      <c r="V8" s="50">
        <v>800</v>
      </c>
      <c r="W8" s="78">
        <f t="shared" ref="W8:W34" si="1">O8+P8+Q8+R8+S8+T8+U8+V8</f>
        <v>84509</v>
      </c>
      <c r="X8" s="9" t="s">
        <v>488</v>
      </c>
    </row>
    <row r="9" spans="1:25" x14ac:dyDescent="0.25">
      <c r="A9" s="5" t="s">
        <v>9</v>
      </c>
      <c r="B9" s="5" t="s">
        <v>12</v>
      </c>
      <c r="C9" s="8" t="s">
        <v>13</v>
      </c>
      <c r="D9" s="50"/>
      <c r="E9" s="50"/>
      <c r="F9" s="50"/>
      <c r="G9" s="50"/>
      <c r="H9" s="50"/>
      <c r="I9" s="50">
        <v>1855</v>
      </c>
      <c r="J9" s="50"/>
      <c r="K9" s="50">
        <v>1000</v>
      </c>
      <c r="L9" s="50"/>
      <c r="M9" s="50"/>
      <c r="N9" s="50"/>
      <c r="O9" s="78">
        <f t="shared" si="0"/>
        <v>2855</v>
      </c>
      <c r="P9" s="50"/>
      <c r="Q9" s="35">
        <v>500</v>
      </c>
      <c r="R9" s="35">
        <v>2700</v>
      </c>
      <c r="S9" s="50"/>
      <c r="T9" s="50"/>
      <c r="U9" s="50"/>
      <c r="V9" s="50"/>
      <c r="W9" s="78">
        <f t="shared" si="1"/>
        <v>6055</v>
      </c>
      <c r="X9" s="9" t="s">
        <v>489</v>
      </c>
    </row>
    <row r="10" spans="1:25" ht="26.25" x14ac:dyDescent="0.25">
      <c r="A10" s="5" t="s">
        <v>9</v>
      </c>
      <c r="B10" s="5" t="s">
        <v>362</v>
      </c>
      <c r="C10" s="8" t="s">
        <v>13</v>
      </c>
      <c r="D10" s="50"/>
      <c r="E10" s="50"/>
      <c r="F10" s="50"/>
      <c r="G10" s="50"/>
      <c r="H10" s="50">
        <v>1800</v>
      </c>
      <c r="I10" s="50"/>
      <c r="J10" s="50"/>
      <c r="K10" s="50">
        <v>2500</v>
      </c>
      <c r="L10" s="50"/>
      <c r="M10" s="50"/>
      <c r="N10" s="50"/>
      <c r="O10" s="78">
        <f t="shared" si="0"/>
        <v>4300</v>
      </c>
      <c r="P10" s="50"/>
      <c r="Q10" s="50">
        <v>15579</v>
      </c>
      <c r="R10" s="50">
        <v>1400</v>
      </c>
      <c r="S10" s="50"/>
      <c r="T10" s="50"/>
      <c r="U10" s="50"/>
      <c r="V10" s="50">
        <v>100</v>
      </c>
      <c r="W10" s="78">
        <f t="shared" si="1"/>
        <v>21379</v>
      </c>
      <c r="X10" s="9" t="s">
        <v>490</v>
      </c>
    </row>
    <row r="11" spans="1:25" x14ac:dyDescent="0.25">
      <c r="A11" s="5" t="s">
        <v>9</v>
      </c>
      <c r="B11" s="5" t="s">
        <v>361</v>
      </c>
      <c r="C11" s="8" t="s">
        <v>13</v>
      </c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78">
        <f t="shared" si="0"/>
        <v>0</v>
      </c>
      <c r="P11" s="50"/>
      <c r="Q11" s="50">
        <v>34223</v>
      </c>
      <c r="R11" s="50"/>
      <c r="S11" s="50"/>
      <c r="T11" s="50"/>
      <c r="U11" s="50"/>
      <c r="V11" s="50"/>
      <c r="W11" s="78">
        <f t="shared" si="1"/>
        <v>34223</v>
      </c>
      <c r="X11" s="9" t="s">
        <v>490</v>
      </c>
    </row>
    <row r="12" spans="1:25" ht="26.25" x14ac:dyDescent="0.25">
      <c r="A12" s="5" t="s">
        <v>9</v>
      </c>
      <c r="B12" s="5" t="s">
        <v>15</v>
      </c>
      <c r="C12" s="8" t="s">
        <v>13</v>
      </c>
      <c r="D12" s="50">
        <v>117176</v>
      </c>
      <c r="E12" s="50">
        <v>10</v>
      </c>
      <c r="F12" s="50">
        <v>4130</v>
      </c>
      <c r="G12" s="50"/>
      <c r="H12" s="50">
        <v>385</v>
      </c>
      <c r="I12" s="50">
        <v>0</v>
      </c>
      <c r="J12" s="50"/>
      <c r="K12" s="50">
        <v>430</v>
      </c>
      <c r="L12" s="50"/>
      <c r="M12" s="50"/>
      <c r="N12" s="50"/>
      <c r="O12" s="78">
        <f t="shared" si="0"/>
        <v>122131</v>
      </c>
      <c r="P12" s="50"/>
      <c r="Q12" s="50">
        <v>8650</v>
      </c>
      <c r="R12" s="50">
        <v>1900</v>
      </c>
      <c r="S12" s="50"/>
      <c r="T12" s="50"/>
      <c r="U12" s="50"/>
      <c r="V12" s="50"/>
      <c r="W12" s="78">
        <f t="shared" si="1"/>
        <v>132681</v>
      </c>
      <c r="X12" s="9" t="s">
        <v>489</v>
      </c>
    </row>
    <row r="13" spans="1:25" x14ac:dyDescent="0.25">
      <c r="A13" s="5" t="s">
        <v>9</v>
      </c>
      <c r="B13" s="5" t="s">
        <v>16</v>
      </c>
      <c r="C13" s="8" t="s">
        <v>17</v>
      </c>
      <c r="D13" s="50">
        <v>13178</v>
      </c>
      <c r="E13" s="50">
        <v>120</v>
      </c>
      <c r="F13" s="50"/>
      <c r="G13" s="50"/>
      <c r="H13" s="50"/>
      <c r="I13" s="50"/>
      <c r="J13" s="50"/>
      <c r="K13" s="50">
        <v>220</v>
      </c>
      <c r="L13" s="50"/>
      <c r="M13" s="50"/>
      <c r="N13" s="50"/>
      <c r="O13" s="78">
        <f t="shared" si="0"/>
        <v>13518</v>
      </c>
      <c r="P13" s="50"/>
      <c r="Q13" s="50">
        <v>235</v>
      </c>
      <c r="R13" s="50">
        <v>865</v>
      </c>
      <c r="S13" s="50"/>
      <c r="T13" s="50"/>
      <c r="U13" s="50"/>
      <c r="V13" s="50"/>
      <c r="W13" s="78">
        <f t="shared" si="1"/>
        <v>14618</v>
      </c>
      <c r="X13" s="9" t="s">
        <v>491</v>
      </c>
    </row>
    <row r="14" spans="1:25" x14ac:dyDescent="0.25">
      <c r="A14" s="5" t="s">
        <v>9</v>
      </c>
      <c r="B14" s="5" t="s">
        <v>18</v>
      </c>
      <c r="C14" s="8" t="s">
        <v>19</v>
      </c>
      <c r="D14" s="50">
        <v>7550</v>
      </c>
      <c r="E14" s="50"/>
      <c r="F14" s="50">
        <v>6325</v>
      </c>
      <c r="G14" s="50"/>
      <c r="H14" s="50"/>
      <c r="I14" s="50"/>
      <c r="J14" s="50"/>
      <c r="K14" s="50">
        <v>350</v>
      </c>
      <c r="L14" s="50"/>
      <c r="M14" s="50"/>
      <c r="N14" s="50">
        <v>200</v>
      </c>
      <c r="O14" s="78">
        <f t="shared" si="0"/>
        <v>14425</v>
      </c>
      <c r="P14" s="50"/>
      <c r="Q14" s="50">
        <v>1645</v>
      </c>
      <c r="R14" s="50">
        <v>3160</v>
      </c>
      <c r="S14" s="50"/>
      <c r="T14" s="50"/>
      <c r="U14" s="50"/>
      <c r="V14" s="50"/>
      <c r="W14" s="78">
        <f t="shared" si="1"/>
        <v>19230</v>
      </c>
      <c r="X14" s="9" t="s">
        <v>492</v>
      </c>
    </row>
    <row r="15" spans="1:25" x14ac:dyDescent="0.25">
      <c r="A15" s="5" t="s">
        <v>9</v>
      </c>
      <c r="B15" s="5" t="s">
        <v>20</v>
      </c>
      <c r="C15" s="8" t="s">
        <v>21</v>
      </c>
      <c r="D15" s="50">
        <v>19179</v>
      </c>
      <c r="E15" s="50">
        <v>105</v>
      </c>
      <c r="F15" s="50"/>
      <c r="G15" s="50"/>
      <c r="H15" s="50">
        <v>300</v>
      </c>
      <c r="I15" s="50"/>
      <c r="J15" s="50">
        <v>240</v>
      </c>
      <c r="K15" s="50">
        <v>50</v>
      </c>
      <c r="L15" s="50"/>
      <c r="M15" s="50"/>
      <c r="N15" s="50"/>
      <c r="O15" s="78">
        <f t="shared" si="0"/>
        <v>19874</v>
      </c>
      <c r="P15" s="50">
        <v>30</v>
      </c>
      <c r="Q15" s="50">
        <v>340</v>
      </c>
      <c r="R15" s="50">
        <v>1010</v>
      </c>
      <c r="S15" s="50">
        <v>2631</v>
      </c>
      <c r="T15" s="50"/>
      <c r="U15" s="50"/>
      <c r="V15" s="50"/>
      <c r="W15" s="78">
        <f t="shared" si="1"/>
        <v>23885</v>
      </c>
      <c r="X15" s="9" t="s">
        <v>493</v>
      </c>
    </row>
    <row r="16" spans="1:25" x14ac:dyDescent="0.25">
      <c r="A16" s="5" t="s">
        <v>9</v>
      </c>
      <c r="B16" s="5" t="s">
        <v>22</v>
      </c>
      <c r="C16" s="8" t="s">
        <v>21</v>
      </c>
      <c r="D16" s="50">
        <v>20698</v>
      </c>
      <c r="E16" s="50">
        <v>80</v>
      </c>
      <c r="F16" s="50"/>
      <c r="G16" s="50">
        <v>412</v>
      </c>
      <c r="H16" s="50">
        <v>2700</v>
      </c>
      <c r="I16" s="50">
        <v>456</v>
      </c>
      <c r="J16" s="50">
        <v>8470</v>
      </c>
      <c r="K16" s="50">
        <v>800</v>
      </c>
      <c r="L16" s="50"/>
      <c r="M16" s="50"/>
      <c r="N16" s="50"/>
      <c r="O16" s="78">
        <f t="shared" si="0"/>
        <v>33616</v>
      </c>
      <c r="P16" s="50"/>
      <c r="Q16" s="50">
        <v>5930</v>
      </c>
      <c r="R16" s="50">
        <v>4690</v>
      </c>
      <c r="S16" s="50"/>
      <c r="T16" s="50"/>
      <c r="U16" s="50"/>
      <c r="V16" s="50">
        <v>35</v>
      </c>
      <c r="W16" s="78">
        <f t="shared" si="1"/>
        <v>44271</v>
      </c>
      <c r="X16" s="9" t="s">
        <v>493</v>
      </c>
    </row>
    <row r="17" spans="1:24" x14ac:dyDescent="0.25">
      <c r="A17" s="5" t="s">
        <v>9</v>
      </c>
      <c r="B17" s="5" t="s">
        <v>37</v>
      </c>
      <c r="C17" s="8" t="s">
        <v>38</v>
      </c>
      <c r="D17" s="50">
        <v>6999</v>
      </c>
      <c r="E17" s="50">
        <v>0</v>
      </c>
      <c r="F17" s="50"/>
      <c r="G17" s="50"/>
      <c r="H17" s="50"/>
      <c r="I17" s="50"/>
      <c r="J17" s="50"/>
      <c r="K17" s="50">
        <v>300</v>
      </c>
      <c r="L17" s="50"/>
      <c r="M17" s="50"/>
      <c r="N17" s="50"/>
      <c r="O17" s="78">
        <f t="shared" si="0"/>
        <v>7299</v>
      </c>
      <c r="P17" s="50">
        <v>30</v>
      </c>
      <c r="Q17" s="50">
        <v>150</v>
      </c>
      <c r="R17" s="50">
        <v>640</v>
      </c>
      <c r="S17" s="50"/>
      <c r="T17" s="50"/>
      <c r="U17" s="50"/>
      <c r="V17" s="50"/>
      <c r="W17" s="78">
        <f t="shared" si="1"/>
        <v>8119</v>
      </c>
      <c r="X17" s="9" t="s">
        <v>494</v>
      </c>
    </row>
    <row r="18" spans="1:24" x14ac:dyDescent="0.25">
      <c r="A18" s="5" t="s">
        <v>9</v>
      </c>
      <c r="B18" s="5" t="s">
        <v>23</v>
      </c>
      <c r="C18" s="8" t="s">
        <v>24</v>
      </c>
      <c r="D18" s="50">
        <v>20520</v>
      </c>
      <c r="E18" s="50">
        <v>70</v>
      </c>
      <c r="F18" s="50">
        <v>6325</v>
      </c>
      <c r="G18" s="50">
        <v>1310</v>
      </c>
      <c r="H18" s="50">
        <v>1630</v>
      </c>
      <c r="I18" s="50">
        <v>675</v>
      </c>
      <c r="J18" s="50"/>
      <c r="K18" s="50">
        <v>150</v>
      </c>
      <c r="L18" s="50">
        <v>5555</v>
      </c>
      <c r="M18" s="50"/>
      <c r="N18" s="50"/>
      <c r="O18" s="78">
        <f t="shared" si="0"/>
        <v>36235</v>
      </c>
      <c r="P18" s="50"/>
      <c r="Q18" s="50">
        <v>2783</v>
      </c>
      <c r="R18" s="50">
        <v>2350</v>
      </c>
      <c r="S18" s="50"/>
      <c r="T18" s="50"/>
      <c r="U18" s="50"/>
      <c r="V18" s="50"/>
      <c r="W18" s="78">
        <f t="shared" si="1"/>
        <v>41368</v>
      </c>
      <c r="X18" s="9" t="s">
        <v>494</v>
      </c>
    </row>
    <row r="19" spans="1:24" ht="26.25" x14ac:dyDescent="0.25">
      <c r="A19" s="5" t="s">
        <v>9</v>
      </c>
      <c r="B19" s="5" t="s">
        <v>25</v>
      </c>
      <c r="C19" s="8" t="s">
        <v>24</v>
      </c>
      <c r="D19" s="50">
        <f>31807+620</f>
        <v>32427</v>
      </c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78">
        <f t="shared" si="0"/>
        <v>32427</v>
      </c>
      <c r="P19" s="50"/>
      <c r="Q19" s="50"/>
      <c r="R19" s="50"/>
      <c r="S19" s="50"/>
      <c r="T19" s="50"/>
      <c r="U19" s="50"/>
      <c r="V19" s="50"/>
      <c r="W19" s="78">
        <f t="shared" si="1"/>
        <v>32427</v>
      </c>
      <c r="X19" s="9" t="s">
        <v>494</v>
      </c>
    </row>
    <row r="20" spans="1:24" ht="26.25" x14ac:dyDescent="0.25">
      <c r="A20" s="5" t="s">
        <v>9</v>
      </c>
      <c r="B20" s="5" t="s">
        <v>42</v>
      </c>
      <c r="C20" s="8" t="s">
        <v>24</v>
      </c>
      <c r="D20" s="50">
        <v>8384</v>
      </c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78">
        <f t="shared" si="0"/>
        <v>8384</v>
      </c>
      <c r="P20" s="50"/>
      <c r="Q20" s="50"/>
      <c r="R20" s="50"/>
      <c r="S20" s="50"/>
      <c r="T20" s="50"/>
      <c r="U20" s="50"/>
      <c r="V20" s="50"/>
      <c r="W20" s="78">
        <f t="shared" si="1"/>
        <v>8384</v>
      </c>
      <c r="X20" s="9" t="s">
        <v>494</v>
      </c>
    </row>
    <row r="21" spans="1:24" x14ac:dyDescent="0.25">
      <c r="A21" s="5" t="s">
        <v>9</v>
      </c>
      <c r="B21" s="5" t="s">
        <v>26</v>
      </c>
      <c r="C21" s="8" t="s">
        <v>27</v>
      </c>
      <c r="D21" s="50">
        <v>36348</v>
      </c>
      <c r="E21" s="50">
        <v>1630</v>
      </c>
      <c r="F21" s="50">
        <v>21080</v>
      </c>
      <c r="G21" s="50">
        <v>2320</v>
      </c>
      <c r="H21" s="50">
        <v>9500</v>
      </c>
      <c r="I21" s="50">
        <v>1035</v>
      </c>
      <c r="J21" s="50"/>
      <c r="K21" s="50">
        <v>400</v>
      </c>
      <c r="L21" s="50">
        <v>2515</v>
      </c>
      <c r="M21" s="50"/>
      <c r="N21" s="50"/>
      <c r="O21" s="78">
        <f t="shared" si="0"/>
        <v>74828</v>
      </c>
      <c r="P21" s="50">
        <v>60</v>
      </c>
      <c r="Q21" s="50">
        <v>6040</v>
      </c>
      <c r="R21" s="35">
        <v>5660</v>
      </c>
      <c r="S21" s="50"/>
      <c r="T21" s="50"/>
      <c r="U21" s="50"/>
      <c r="V21" s="50"/>
      <c r="W21" s="78">
        <f t="shared" si="1"/>
        <v>86588</v>
      </c>
      <c r="X21" s="9" t="s">
        <v>494</v>
      </c>
    </row>
    <row r="22" spans="1:24" ht="26.25" x14ac:dyDescent="0.25">
      <c r="A22" s="5" t="s">
        <v>9</v>
      </c>
      <c r="B22" s="5" t="s">
        <v>28</v>
      </c>
      <c r="C22" s="8" t="s">
        <v>27</v>
      </c>
      <c r="D22" s="50">
        <f>7654+100</f>
        <v>7754</v>
      </c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78">
        <f t="shared" si="0"/>
        <v>7754</v>
      </c>
      <c r="P22" s="50"/>
      <c r="Q22" s="50"/>
      <c r="R22" s="50"/>
      <c r="S22" s="50"/>
      <c r="T22" s="50"/>
      <c r="U22" s="50"/>
      <c r="V22" s="50"/>
      <c r="W22" s="78">
        <f t="shared" si="1"/>
        <v>7754</v>
      </c>
      <c r="X22" s="9" t="s">
        <v>494</v>
      </c>
    </row>
    <row r="23" spans="1:24" ht="26.25" x14ac:dyDescent="0.25">
      <c r="A23" s="5" t="s">
        <v>9</v>
      </c>
      <c r="B23" s="5" t="s">
        <v>380</v>
      </c>
      <c r="C23" s="8" t="s">
        <v>27</v>
      </c>
      <c r="D23" s="50"/>
      <c r="E23" s="50"/>
      <c r="F23" s="50"/>
      <c r="G23" s="50"/>
      <c r="H23" s="50"/>
      <c r="I23" s="50"/>
      <c r="J23" s="50"/>
      <c r="K23" s="50"/>
      <c r="L23" s="50">
        <v>1840</v>
      </c>
      <c r="M23" s="50"/>
      <c r="N23" s="50"/>
      <c r="O23" s="78">
        <f t="shared" si="0"/>
        <v>1840</v>
      </c>
      <c r="P23" s="50"/>
      <c r="Q23" s="50"/>
      <c r="R23" s="50"/>
      <c r="S23" s="50"/>
      <c r="T23" s="50"/>
      <c r="U23" s="50"/>
      <c r="V23" s="50"/>
      <c r="W23" s="78">
        <f t="shared" si="1"/>
        <v>1840</v>
      </c>
      <c r="X23" s="9" t="s">
        <v>494</v>
      </c>
    </row>
    <row r="24" spans="1:24" ht="26.25" x14ac:dyDescent="0.25">
      <c r="A24" s="5" t="s">
        <v>9</v>
      </c>
      <c r="B24" s="5" t="s">
        <v>381</v>
      </c>
      <c r="C24" s="8" t="s">
        <v>27</v>
      </c>
      <c r="D24" s="50"/>
      <c r="E24" s="50"/>
      <c r="F24" s="50"/>
      <c r="G24" s="50"/>
      <c r="H24" s="50"/>
      <c r="I24" s="50"/>
      <c r="J24" s="50"/>
      <c r="K24" s="50"/>
      <c r="L24" s="50">
        <v>1840</v>
      </c>
      <c r="M24" s="50"/>
      <c r="N24" s="50"/>
      <c r="O24" s="78">
        <f t="shared" si="0"/>
        <v>1840</v>
      </c>
      <c r="P24" s="50"/>
      <c r="Q24" s="50"/>
      <c r="R24" s="50"/>
      <c r="S24" s="50"/>
      <c r="T24" s="50"/>
      <c r="U24" s="50"/>
      <c r="V24" s="50"/>
      <c r="W24" s="78">
        <f t="shared" si="1"/>
        <v>1840</v>
      </c>
      <c r="X24" s="9" t="s">
        <v>494</v>
      </c>
    </row>
    <row r="25" spans="1:24" x14ac:dyDescent="0.25">
      <c r="A25" s="5" t="s">
        <v>9</v>
      </c>
      <c r="B25" s="5" t="s">
        <v>29</v>
      </c>
      <c r="C25" s="8" t="s">
        <v>27</v>
      </c>
      <c r="D25" s="50"/>
      <c r="E25" s="50"/>
      <c r="F25" s="50"/>
      <c r="G25" s="50"/>
      <c r="H25" s="50"/>
      <c r="I25" s="50"/>
      <c r="J25" s="50"/>
      <c r="K25" s="50"/>
      <c r="L25" s="50">
        <v>2870</v>
      </c>
      <c r="M25" s="50"/>
      <c r="N25" s="50"/>
      <c r="O25" s="78">
        <f t="shared" si="0"/>
        <v>2870</v>
      </c>
      <c r="P25" s="50"/>
      <c r="Q25" s="50"/>
      <c r="R25" s="50"/>
      <c r="S25" s="50"/>
      <c r="T25" s="50"/>
      <c r="U25" s="50"/>
      <c r="V25" s="50"/>
      <c r="W25" s="78">
        <f t="shared" si="1"/>
        <v>2870</v>
      </c>
      <c r="X25" s="9" t="s">
        <v>494</v>
      </c>
    </row>
    <row r="26" spans="1:24" x14ac:dyDescent="0.25">
      <c r="A26" s="5" t="s">
        <v>9</v>
      </c>
      <c r="B26" s="5" t="s">
        <v>39</v>
      </c>
      <c r="C26" s="8" t="s">
        <v>27</v>
      </c>
      <c r="D26" s="50">
        <v>70928</v>
      </c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78">
        <f t="shared" si="0"/>
        <v>70928</v>
      </c>
      <c r="P26" s="50"/>
      <c r="Q26" s="50"/>
      <c r="R26" s="50"/>
      <c r="S26" s="50"/>
      <c r="T26" s="50"/>
      <c r="U26" s="50"/>
      <c r="V26" s="50"/>
      <c r="W26" s="78">
        <f t="shared" si="1"/>
        <v>70928</v>
      </c>
      <c r="X26" s="9" t="s">
        <v>494</v>
      </c>
    </row>
    <row r="27" spans="1:24" ht="26.25" x14ac:dyDescent="0.25">
      <c r="A27" s="5" t="s">
        <v>9</v>
      </c>
      <c r="B27" s="5" t="s">
        <v>40</v>
      </c>
      <c r="C27" s="8" t="s">
        <v>41</v>
      </c>
      <c r="D27" s="50">
        <v>3568</v>
      </c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78">
        <f t="shared" si="0"/>
        <v>3568</v>
      </c>
      <c r="P27" s="50"/>
      <c r="Q27" s="50"/>
      <c r="R27" s="50"/>
      <c r="S27" s="50"/>
      <c r="T27" s="50"/>
      <c r="U27" s="50"/>
      <c r="V27" s="50"/>
      <c r="W27" s="78">
        <f t="shared" si="1"/>
        <v>3568</v>
      </c>
      <c r="X27" s="9" t="s">
        <v>495</v>
      </c>
    </row>
    <row r="28" spans="1:24" ht="26.25" x14ac:dyDescent="0.25">
      <c r="A28" s="5" t="s">
        <v>9</v>
      </c>
      <c r="B28" s="5" t="s">
        <v>30</v>
      </c>
      <c r="C28" s="8" t="s">
        <v>31</v>
      </c>
      <c r="D28" s="50"/>
      <c r="E28" s="50"/>
      <c r="F28" s="50"/>
      <c r="G28" s="50"/>
      <c r="H28" s="50"/>
      <c r="I28" s="50"/>
      <c r="J28" s="50"/>
      <c r="K28" s="50"/>
      <c r="L28" s="50"/>
      <c r="M28" s="50">
        <v>5500</v>
      </c>
      <c r="N28" s="50"/>
      <c r="O28" s="78">
        <f t="shared" si="0"/>
        <v>5500</v>
      </c>
      <c r="P28" s="50"/>
      <c r="Q28" s="50"/>
      <c r="R28" s="50"/>
      <c r="S28" s="50"/>
      <c r="T28" s="50"/>
      <c r="U28" s="50"/>
      <c r="V28" s="50"/>
      <c r="W28" s="78">
        <f t="shared" si="1"/>
        <v>5500</v>
      </c>
      <c r="X28" s="9" t="s">
        <v>494</v>
      </c>
    </row>
    <row r="29" spans="1:24" x14ac:dyDescent="0.25">
      <c r="A29" s="5" t="s">
        <v>9</v>
      </c>
      <c r="B29" s="5" t="s">
        <v>36</v>
      </c>
      <c r="C29" s="8" t="s">
        <v>31</v>
      </c>
      <c r="D29" s="50"/>
      <c r="E29" s="50"/>
      <c r="F29" s="50"/>
      <c r="G29" s="50"/>
      <c r="H29" s="50"/>
      <c r="I29" s="50"/>
      <c r="J29" s="50"/>
      <c r="K29" s="50">
        <v>6570</v>
      </c>
      <c r="L29" s="50"/>
      <c r="M29" s="50">
        <v>3000</v>
      </c>
      <c r="N29" s="50"/>
      <c r="O29" s="78">
        <f t="shared" si="0"/>
        <v>9570</v>
      </c>
      <c r="P29" s="50"/>
      <c r="Q29" s="50">
        <v>2800</v>
      </c>
      <c r="R29" s="50"/>
      <c r="S29" s="50"/>
      <c r="T29" s="50"/>
      <c r="U29" s="50"/>
      <c r="V29" s="50"/>
      <c r="W29" s="78">
        <f t="shared" si="1"/>
        <v>12370</v>
      </c>
      <c r="X29" s="9" t="s">
        <v>494</v>
      </c>
    </row>
    <row r="30" spans="1:24" x14ac:dyDescent="0.25">
      <c r="A30" s="5" t="s">
        <v>9</v>
      </c>
      <c r="B30" s="5" t="s">
        <v>34</v>
      </c>
      <c r="C30" s="8" t="s">
        <v>35</v>
      </c>
      <c r="D30" s="50"/>
      <c r="E30" s="50"/>
      <c r="F30" s="50"/>
      <c r="G30" s="50"/>
      <c r="H30" s="50"/>
      <c r="I30" s="50"/>
      <c r="J30" s="50"/>
      <c r="K30" s="50">
        <v>240</v>
      </c>
      <c r="L30" s="50"/>
      <c r="M30" s="50"/>
      <c r="N30" s="50"/>
      <c r="O30" s="78">
        <f t="shared" si="0"/>
        <v>240</v>
      </c>
      <c r="P30" s="50"/>
      <c r="Q30" s="50">
        <v>65</v>
      </c>
      <c r="R30" s="50">
        <v>55</v>
      </c>
      <c r="S30" s="50"/>
      <c r="T30" s="50"/>
      <c r="U30" s="50"/>
      <c r="V30" s="50"/>
      <c r="W30" s="78">
        <f t="shared" si="1"/>
        <v>360</v>
      </c>
      <c r="X30" s="9" t="s">
        <v>488</v>
      </c>
    </row>
    <row r="31" spans="1:24" ht="30" x14ac:dyDescent="0.25">
      <c r="A31" s="5" t="s">
        <v>9</v>
      </c>
      <c r="B31" s="5" t="s">
        <v>43</v>
      </c>
      <c r="C31" s="8" t="s">
        <v>44</v>
      </c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78">
        <f t="shared" si="0"/>
        <v>0</v>
      </c>
      <c r="P31" s="50"/>
      <c r="Q31" s="50"/>
      <c r="R31" s="50"/>
      <c r="S31" s="50"/>
      <c r="T31" s="50"/>
      <c r="U31" s="50">
        <v>13828</v>
      </c>
      <c r="V31" s="50"/>
      <c r="W31" s="78">
        <f t="shared" si="1"/>
        <v>13828</v>
      </c>
      <c r="X31" s="9" t="s">
        <v>496</v>
      </c>
    </row>
    <row r="32" spans="1:24" ht="30" x14ac:dyDescent="0.25">
      <c r="A32" s="5" t="s">
        <v>9</v>
      </c>
      <c r="B32" s="5" t="s">
        <v>32</v>
      </c>
      <c r="C32" s="8" t="s">
        <v>33</v>
      </c>
      <c r="D32" s="50"/>
      <c r="E32" s="50"/>
      <c r="F32" s="50"/>
      <c r="G32" s="50"/>
      <c r="H32" s="50"/>
      <c r="I32" s="50"/>
      <c r="J32" s="50"/>
      <c r="K32" s="50">
        <v>1700</v>
      </c>
      <c r="L32" s="50"/>
      <c r="M32" s="50"/>
      <c r="N32" s="50"/>
      <c r="O32" s="78">
        <f t="shared" si="0"/>
        <v>1700</v>
      </c>
      <c r="P32" s="50"/>
      <c r="Q32" s="50"/>
      <c r="R32" s="50">
        <v>85</v>
      </c>
      <c r="S32" s="50"/>
      <c r="T32" s="50"/>
      <c r="U32" s="50"/>
      <c r="V32" s="50"/>
      <c r="W32" s="78">
        <f t="shared" si="1"/>
        <v>1785</v>
      </c>
      <c r="X32" s="9" t="s">
        <v>496</v>
      </c>
    </row>
    <row r="33" spans="1:24" x14ac:dyDescent="0.25">
      <c r="A33" s="5" t="s">
        <v>9</v>
      </c>
      <c r="B33" s="5" t="s">
        <v>45</v>
      </c>
      <c r="C33" s="8"/>
      <c r="D33" s="50">
        <v>7248</v>
      </c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78">
        <f t="shared" si="0"/>
        <v>7248</v>
      </c>
      <c r="P33" s="50"/>
      <c r="Q33" s="50"/>
      <c r="R33" s="50"/>
      <c r="S33" s="50"/>
      <c r="T33" s="50"/>
      <c r="U33" s="50"/>
      <c r="V33" s="50"/>
      <c r="W33" s="78">
        <f t="shared" si="1"/>
        <v>7248</v>
      </c>
      <c r="X33" s="9" t="s">
        <v>488</v>
      </c>
    </row>
    <row r="34" spans="1:24" x14ac:dyDescent="0.25">
      <c r="A34" s="5" t="s">
        <v>9</v>
      </c>
      <c r="B34" s="5" t="s">
        <v>46</v>
      </c>
      <c r="C34" s="8"/>
      <c r="D34" s="50">
        <v>6598</v>
      </c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78">
        <f t="shared" si="0"/>
        <v>6598</v>
      </c>
      <c r="P34" s="50"/>
      <c r="Q34" s="50"/>
      <c r="R34" s="50"/>
      <c r="S34" s="50"/>
      <c r="T34" s="50"/>
      <c r="U34" s="50"/>
      <c r="V34" s="50"/>
      <c r="W34" s="78">
        <f t="shared" si="1"/>
        <v>6598</v>
      </c>
      <c r="X34" s="9" t="s">
        <v>488</v>
      </c>
    </row>
    <row r="35" spans="1:24" x14ac:dyDescent="0.25">
      <c r="A35" s="21" t="s">
        <v>9</v>
      </c>
      <c r="B35" s="21" t="s">
        <v>47</v>
      </c>
      <c r="C35" s="22"/>
      <c r="D35" s="23">
        <f t="shared" ref="D35:M35" si="2">SUM(D8:D34)</f>
        <v>440051</v>
      </c>
      <c r="E35" s="23">
        <f t="shared" si="2"/>
        <v>3935</v>
      </c>
      <c r="F35" s="23">
        <f t="shared" si="2"/>
        <v>40760</v>
      </c>
      <c r="G35" s="23">
        <f t="shared" si="2"/>
        <v>4042</v>
      </c>
      <c r="H35" s="23">
        <f t="shared" si="2"/>
        <v>17365</v>
      </c>
      <c r="I35" s="23">
        <f t="shared" si="2"/>
        <v>4021</v>
      </c>
      <c r="J35" s="23">
        <f t="shared" si="2"/>
        <v>8710</v>
      </c>
      <c r="K35" s="23">
        <f t="shared" si="2"/>
        <v>17010</v>
      </c>
      <c r="L35" s="23">
        <f t="shared" si="2"/>
        <v>14620</v>
      </c>
      <c r="M35" s="23">
        <f t="shared" si="2"/>
        <v>8500</v>
      </c>
      <c r="N35" s="23">
        <f t="shared" ref="N35:W35" si="3">SUM(N8:N34)</f>
        <v>200</v>
      </c>
      <c r="O35" s="23">
        <f t="shared" si="3"/>
        <v>559214</v>
      </c>
      <c r="P35" s="23">
        <f t="shared" si="3"/>
        <v>120</v>
      </c>
      <c r="Q35" s="23">
        <f t="shared" si="3"/>
        <v>89143</v>
      </c>
      <c r="R35" s="23">
        <f t="shared" si="3"/>
        <v>28355</v>
      </c>
      <c r="S35" s="23">
        <f t="shared" si="3"/>
        <v>2631</v>
      </c>
      <c r="T35" s="23">
        <f t="shared" si="3"/>
        <v>0</v>
      </c>
      <c r="U35" s="23">
        <f t="shared" si="3"/>
        <v>13828</v>
      </c>
      <c r="V35" s="23">
        <f t="shared" si="3"/>
        <v>935</v>
      </c>
      <c r="W35" s="23">
        <f t="shared" si="3"/>
        <v>694226</v>
      </c>
      <c r="X35" s="9"/>
    </row>
    <row r="36" spans="1:24" x14ac:dyDescent="0.25">
      <c r="A36" s="5" t="s">
        <v>159</v>
      </c>
      <c r="B36" s="5" t="s">
        <v>10</v>
      </c>
      <c r="C36" s="8" t="s">
        <v>11</v>
      </c>
      <c r="D36" s="50">
        <v>27441</v>
      </c>
      <c r="E36" s="50">
        <v>700</v>
      </c>
      <c r="F36" s="50">
        <v>2800</v>
      </c>
      <c r="G36" s="50">
        <v>80</v>
      </c>
      <c r="H36" s="50">
        <v>660</v>
      </c>
      <c r="I36" s="50">
        <v>130</v>
      </c>
      <c r="J36" s="50"/>
      <c r="K36" s="50">
        <v>1750</v>
      </c>
      <c r="L36" s="50"/>
      <c r="M36" s="50"/>
      <c r="N36" s="50"/>
      <c r="O36" s="78">
        <f t="shared" ref="O36:O65" si="4">D36+E36+F36+G36+H36+J36+K36+L36+M36+N36+I36</f>
        <v>33561</v>
      </c>
      <c r="P36" s="50">
        <v>150</v>
      </c>
      <c r="Q36" s="50">
        <v>8050</v>
      </c>
      <c r="R36" s="50">
        <v>4600</v>
      </c>
      <c r="S36" s="50"/>
      <c r="T36" s="50"/>
      <c r="U36" s="50"/>
      <c r="V36" s="50"/>
      <c r="W36" s="78">
        <f t="shared" ref="W36:W65" si="5">O36+P36+Q36+R36+S36+T36+U36+V36</f>
        <v>46361</v>
      </c>
      <c r="X36" s="9" t="s">
        <v>488</v>
      </c>
    </row>
    <row r="37" spans="1:24" x14ac:dyDescent="0.25">
      <c r="A37" s="5" t="s">
        <v>159</v>
      </c>
      <c r="B37" s="5" t="s">
        <v>34</v>
      </c>
      <c r="C37" s="8" t="s">
        <v>35</v>
      </c>
      <c r="D37" s="50"/>
      <c r="E37" s="50">
        <v>170</v>
      </c>
      <c r="F37" s="50"/>
      <c r="G37" s="50"/>
      <c r="H37" s="50"/>
      <c r="I37" s="50"/>
      <c r="J37" s="50"/>
      <c r="K37" s="50">
        <v>130</v>
      </c>
      <c r="L37" s="50"/>
      <c r="M37" s="50"/>
      <c r="N37" s="50"/>
      <c r="O37" s="78">
        <f t="shared" si="4"/>
        <v>300</v>
      </c>
      <c r="P37" s="50"/>
      <c r="Q37" s="50">
        <v>80</v>
      </c>
      <c r="R37" s="50">
        <v>100</v>
      </c>
      <c r="S37" s="50"/>
      <c r="T37" s="50"/>
      <c r="U37" s="50"/>
      <c r="V37" s="50"/>
      <c r="W37" s="78">
        <f t="shared" si="5"/>
        <v>480</v>
      </c>
      <c r="X37" s="9" t="s">
        <v>488</v>
      </c>
    </row>
    <row r="38" spans="1:24" ht="30" x14ac:dyDescent="0.25">
      <c r="A38" s="5" t="s">
        <v>159</v>
      </c>
      <c r="B38" s="5" t="s">
        <v>160</v>
      </c>
      <c r="C38" s="8" t="s">
        <v>33</v>
      </c>
      <c r="D38" s="50"/>
      <c r="E38" s="50">
        <v>170</v>
      </c>
      <c r="F38" s="50"/>
      <c r="G38" s="50"/>
      <c r="H38" s="50"/>
      <c r="I38" s="50"/>
      <c r="J38" s="50"/>
      <c r="K38" s="50">
        <v>700</v>
      </c>
      <c r="L38" s="50"/>
      <c r="M38" s="50"/>
      <c r="N38" s="50"/>
      <c r="O38" s="78">
        <f t="shared" si="4"/>
        <v>870</v>
      </c>
      <c r="P38" s="50"/>
      <c r="Q38" s="50">
        <v>80</v>
      </c>
      <c r="R38" s="50">
        <v>100</v>
      </c>
      <c r="S38" s="50"/>
      <c r="T38" s="50"/>
      <c r="U38" s="50"/>
      <c r="V38" s="50"/>
      <c r="W38" s="78">
        <f t="shared" si="5"/>
        <v>1050</v>
      </c>
      <c r="X38" s="9" t="s">
        <v>497</v>
      </c>
    </row>
    <row r="39" spans="1:24" ht="26.25" x14ac:dyDescent="0.25">
      <c r="A39" s="5" t="s">
        <v>159</v>
      </c>
      <c r="B39" s="5" t="s">
        <v>15</v>
      </c>
      <c r="C39" s="8" t="s">
        <v>13</v>
      </c>
      <c r="D39" s="50">
        <v>117950</v>
      </c>
      <c r="E39" s="50">
        <v>170</v>
      </c>
      <c r="F39" s="50"/>
      <c r="G39" s="50">
        <v>140</v>
      </c>
      <c r="H39" s="50">
        <v>130</v>
      </c>
      <c r="I39" s="50">
        <v>4700</v>
      </c>
      <c r="J39" s="50"/>
      <c r="K39" s="50">
        <v>3400</v>
      </c>
      <c r="L39" s="50"/>
      <c r="M39" s="50"/>
      <c r="N39" s="50"/>
      <c r="O39" s="78">
        <f t="shared" si="4"/>
        <v>126490</v>
      </c>
      <c r="P39" s="50"/>
      <c r="Q39" s="50">
        <v>3050</v>
      </c>
      <c r="R39" s="50">
        <v>4600</v>
      </c>
      <c r="S39" s="50"/>
      <c r="T39" s="50"/>
      <c r="U39" s="50"/>
      <c r="V39" s="50"/>
      <c r="W39" s="78">
        <f t="shared" si="5"/>
        <v>134140</v>
      </c>
      <c r="X39" s="9" t="s">
        <v>489</v>
      </c>
    </row>
    <row r="40" spans="1:24" ht="26.25" x14ac:dyDescent="0.25">
      <c r="A40" s="5" t="s">
        <v>159</v>
      </c>
      <c r="B40" s="5" t="s">
        <v>362</v>
      </c>
      <c r="C40" s="8" t="s">
        <v>13</v>
      </c>
      <c r="D40" s="50"/>
      <c r="E40" s="50"/>
      <c r="F40" s="50"/>
      <c r="G40" s="50"/>
      <c r="H40" s="50">
        <v>700</v>
      </c>
      <c r="I40" s="50"/>
      <c r="J40" s="50"/>
      <c r="K40" s="50">
        <v>3300</v>
      </c>
      <c r="L40" s="50"/>
      <c r="M40" s="50"/>
      <c r="N40" s="50"/>
      <c r="O40" s="78">
        <f t="shared" si="4"/>
        <v>4000</v>
      </c>
      <c r="P40" s="50"/>
      <c r="Q40" s="50">
        <v>9209</v>
      </c>
      <c r="R40" s="50">
        <v>5800</v>
      </c>
      <c r="S40" s="50"/>
      <c r="T40" s="50"/>
      <c r="U40" s="50"/>
      <c r="V40" s="50"/>
      <c r="W40" s="78">
        <f t="shared" si="5"/>
        <v>19009</v>
      </c>
      <c r="X40" s="9" t="s">
        <v>490</v>
      </c>
    </row>
    <row r="41" spans="1:24" x14ac:dyDescent="0.25">
      <c r="A41" s="5" t="s">
        <v>159</v>
      </c>
      <c r="B41" s="5" t="s">
        <v>361</v>
      </c>
      <c r="C41" s="8" t="s">
        <v>13</v>
      </c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78">
        <f t="shared" si="4"/>
        <v>0</v>
      </c>
      <c r="P41" s="50"/>
      <c r="Q41" s="50">
        <v>15430</v>
      </c>
      <c r="R41" s="50">
        <v>15000</v>
      </c>
      <c r="S41" s="50"/>
      <c r="T41" s="50"/>
      <c r="U41" s="50"/>
      <c r="V41" s="50"/>
      <c r="W41" s="78">
        <f t="shared" si="5"/>
        <v>30430</v>
      </c>
      <c r="X41" s="9" t="s">
        <v>490</v>
      </c>
    </row>
    <row r="42" spans="1:24" x14ac:dyDescent="0.25">
      <c r="A42" s="5" t="s">
        <v>159</v>
      </c>
      <c r="B42" s="5" t="s">
        <v>161</v>
      </c>
      <c r="C42" s="8" t="s">
        <v>17</v>
      </c>
      <c r="D42" s="50"/>
      <c r="E42" s="50"/>
      <c r="F42" s="50">
        <v>800</v>
      </c>
      <c r="G42" s="50"/>
      <c r="H42" s="50">
        <v>380</v>
      </c>
      <c r="I42" s="50"/>
      <c r="J42" s="50"/>
      <c r="K42" s="50"/>
      <c r="L42" s="50"/>
      <c r="M42" s="50"/>
      <c r="N42" s="50"/>
      <c r="O42" s="78">
        <f t="shared" si="4"/>
        <v>1180</v>
      </c>
      <c r="P42" s="50"/>
      <c r="Q42" s="50"/>
      <c r="R42" s="50"/>
      <c r="S42" s="50"/>
      <c r="T42" s="50"/>
      <c r="U42" s="50"/>
      <c r="V42" s="50"/>
      <c r="W42" s="78">
        <f t="shared" si="5"/>
        <v>1180</v>
      </c>
      <c r="X42" s="9" t="s">
        <v>491</v>
      </c>
    </row>
    <row r="43" spans="1:24" x14ac:dyDescent="0.25">
      <c r="A43" s="5" t="s">
        <v>159</v>
      </c>
      <c r="B43" s="5" t="s">
        <v>22</v>
      </c>
      <c r="C43" s="8" t="s">
        <v>21</v>
      </c>
      <c r="D43" s="50">
        <v>32760</v>
      </c>
      <c r="E43" s="50">
        <v>180</v>
      </c>
      <c r="F43" s="50">
        <v>8400</v>
      </c>
      <c r="G43" s="50">
        <v>250</v>
      </c>
      <c r="H43" s="50">
        <v>1350</v>
      </c>
      <c r="I43" s="50">
        <v>130</v>
      </c>
      <c r="J43" s="50"/>
      <c r="K43" s="50">
        <v>400</v>
      </c>
      <c r="L43" s="50"/>
      <c r="M43" s="50"/>
      <c r="N43" s="50"/>
      <c r="O43" s="78">
        <f t="shared" si="4"/>
        <v>43470</v>
      </c>
      <c r="P43" s="50">
        <v>80</v>
      </c>
      <c r="Q43" s="50">
        <v>7350</v>
      </c>
      <c r="R43" s="50">
        <v>2930</v>
      </c>
      <c r="S43" s="50"/>
      <c r="T43" s="50"/>
      <c r="U43" s="50"/>
      <c r="V43" s="50"/>
      <c r="W43" s="78">
        <f t="shared" si="5"/>
        <v>53830</v>
      </c>
      <c r="X43" s="9" t="s">
        <v>493</v>
      </c>
    </row>
    <row r="44" spans="1:24" x14ac:dyDescent="0.25">
      <c r="A44" s="5" t="s">
        <v>159</v>
      </c>
      <c r="B44" s="5" t="s">
        <v>162</v>
      </c>
      <c r="C44" s="10" t="s">
        <v>134</v>
      </c>
      <c r="D44" s="50">
        <v>5912</v>
      </c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78">
        <f t="shared" si="4"/>
        <v>5912</v>
      </c>
      <c r="P44" s="50"/>
      <c r="Q44" s="50">
        <v>250</v>
      </c>
      <c r="R44" s="50">
        <v>400</v>
      </c>
      <c r="S44" s="50"/>
      <c r="T44" s="50"/>
      <c r="U44" s="50"/>
      <c r="V44" s="50"/>
      <c r="W44" s="78">
        <f t="shared" si="5"/>
        <v>6562</v>
      </c>
      <c r="X44" s="9" t="s">
        <v>494</v>
      </c>
    </row>
    <row r="45" spans="1:24" x14ac:dyDescent="0.25">
      <c r="A45" s="5" t="s">
        <v>159</v>
      </c>
      <c r="B45" s="5" t="s">
        <v>163</v>
      </c>
      <c r="C45" s="8" t="s">
        <v>21</v>
      </c>
      <c r="D45" s="50">
        <v>10811</v>
      </c>
      <c r="E45" s="50">
        <v>50</v>
      </c>
      <c r="F45" s="50">
        <v>1100</v>
      </c>
      <c r="G45" s="50">
        <v>40</v>
      </c>
      <c r="H45" s="50">
        <v>450</v>
      </c>
      <c r="I45" s="50"/>
      <c r="J45" s="50"/>
      <c r="K45" s="50">
        <v>80</v>
      </c>
      <c r="L45" s="50"/>
      <c r="M45" s="50"/>
      <c r="N45" s="50"/>
      <c r="O45" s="78">
        <f t="shared" si="4"/>
        <v>12531</v>
      </c>
      <c r="P45" s="50"/>
      <c r="Q45" s="50">
        <v>420</v>
      </c>
      <c r="R45" s="50">
        <v>730</v>
      </c>
      <c r="S45" s="50">
        <v>1900</v>
      </c>
      <c r="T45" s="50"/>
      <c r="U45" s="50"/>
      <c r="V45" s="50"/>
      <c r="W45" s="78">
        <f t="shared" si="5"/>
        <v>15581</v>
      </c>
      <c r="X45" s="9" t="s">
        <v>493</v>
      </c>
    </row>
    <row r="46" spans="1:24" x14ac:dyDescent="0.25">
      <c r="A46" s="5" t="s">
        <v>159</v>
      </c>
      <c r="B46" s="5" t="s">
        <v>164</v>
      </c>
      <c r="C46" s="8" t="s">
        <v>21</v>
      </c>
      <c r="D46" s="50">
        <v>6329</v>
      </c>
      <c r="E46" s="50">
        <v>50</v>
      </c>
      <c r="F46" s="50"/>
      <c r="G46" s="50">
        <v>30</v>
      </c>
      <c r="H46" s="50">
        <v>250</v>
      </c>
      <c r="I46" s="50"/>
      <c r="J46" s="50"/>
      <c r="K46" s="50">
        <v>50</v>
      </c>
      <c r="L46" s="50"/>
      <c r="M46" s="50"/>
      <c r="N46" s="50"/>
      <c r="O46" s="78">
        <f t="shared" si="4"/>
        <v>6709</v>
      </c>
      <c r="P46" s="50"/>
      <c r="Q46" s="50">
        <v>250</v>
      </c>
      <c r="R46" s="50">
        <v>570</v>
      </c>
      <c r="S46" s="50">
        <v>950</v>
      </c>
      <c r="T46" s="50"/>
      <c r="U46" s="50"/>
      <c r="V46" s="50"/>
      <c r="W46" s="78">
        <f t="shared" si="5"/>
        <v>8479</v>
      </c>
      <c r="X46" s="9" t="s">
        <v>493</v>
      </c>
    </row>
    <row r="47" spans="1:24" x14ac:dyDescent="0.25">
      <c r="A47" s="5" t="s">
        <v>159</v>
      </c>
      <c r="B47" s="5" t="s">
        <v>26</v>
      </c>
      <c r="C47" s="8" t="s">
        <v>27</v>
      </c>
      <c r="D47" s="50">
        <v>34368</v>
      </c>
      <c r="E47" s="50">
        <v>640</v>
      </c>
      <c r="F47" s="50">
        <v>37000</v>
      </c>
      <c r="G47" s="50">
        <v>4600</v>
      </c>
      <c r="H47" s="50">
        <v>7200</v>
      </c>
      <c r="I47" s="50">
        <v>550</v>
      </c>
      <c r="J47" s="50"/>
      <c r="K47" s="50">
        <v>750</v>
      </c>
      <c r="L47" s="50">
        <v>3681</v>
      </c>
      <c r="M47" s="50"/>
      <c r="N47" s="50"/>
      <c r="O47" s="78">
        <f t="shared" si="4"/>
        <v>88789</v>
      </c>
      <c r="P47" s="50">
        <v>100</v>
      </c>
      <c r="Q47" s="50">
        <v>7690</v>
      </c>
      <c r="R47" s="50">
        <v>9000</v>
      </c>
      <c r="S47" s="50"/>
      <c r="T47" s="50"/>
      <c r="U47" s="50"/>
      <c r="V47" s="50"/>
      <c r="W47" s="78">
        <f t="shared" si="5"/>
        <v>105579</v>
      </c>
      <c r="X47" s="9" t="s">
        <v>494</v>
      </c>
    </row>
    <row r="48" spans="1:24" ht="26.25" x14ac:dyDescent="0.25">
      <c r="A48" s="5" t="s">
        <v>159</v>
      </c>
      <c r="B48" s="5" t="s">
        <v>380</v>
      </c>
      <c r="C48" s="8" t="s">
        <v>27</v>
      </c>
      <c r="D48" s="50"/>
      <c r="E48" s="50"/>
      <c r="F48" s="50"/>
      <c r="G48" s="50"/>
      <c r="H48" s="50"/>
      <c r="I48" s="50"/>
      <c r="J48" s="50"/>
      <c r="K48" s="50"/>
      <c r="L48" s="50">
        <v>2522</v>
      </c>
      <c r="M48" s="50"/>
      <c r="N48" s="50"/>
      <c r="O48" s="78">
        <f t="shared" si="4"/>
        <v>2522</v>
      </c>
      <c r="P48" s="50"/>
      <c r="Q48" s="50"/>
      <c r="R48" s="50"/>
      <c r="S48" s="50"/>
      <c r="T48" s="50"/>
      <c r="U48" s="50"/>
      <c r="V48" s="50"/>
      <c r="W48" s="78">
        <f t="shared" si="5"/>
        <v>2522</v>
      </c>
      <c r="X48" s="9" t="s">
        <v>494</v>
      </c>
    </row>
    <row r="49" spans="1:24" ht="26.25" x14ac:dyDescent="0.25">
      <c r="A49" s="5" t="s">
        <v>159</v>
      </c>
      <c r="B49" s="5" t="s">
        <v>381</v>
      </c>
      <c r="C49" s="8" t="s">
        <v>27</v>
      </c>
      <c r="D49" s="50"/>
      <c r="E49" s="50"/>
      <c r="F49" s="50"/>
      <c r="G49" s="50"/>
      <c r="H49" s="50"/>
      <c r="I49" s="50"/>
      <c r="J49" s="50"/>
      <c r="K49" s="50"/>
      <c r="L49" s="50">
        <v>2522</v>
      </c>
      <c r="M49" s="50"/>
      <c r="N49" s="50"/>
      <c r="O49" s="78">
        <f t="shared" si="4"/>
        <v>2522</v>
      </c>
      <c r="P49" s="50"/>
      <c r="Q49" s="50"/>
      <c r="R49" s="50"/>
      <c r="S49" s="50"/>
      <c r="T49" s="50"/>
      <c r="U49" s="50"/>
      <c r="V49" s="50"/>
      <c r="W49" s="78">
        <f t="shared" si="5"/>
        <v>2522</v>
      </c>
      <c r="X49" s="9" t="s">
        <v>494</v>
      </c>
    </row>
    <row r="50" spans="1:24" ht="26.25" x14ac:dyDescent="0.25">
      <c r="A50" s="5" t="s">
        <v>159</v>
      </c>
      <c r="B50" s="5" t="s">
        <v>54</v>
      </c>
      <c r="C50" s="8" t="s">
        <v>27</v>
      </c>
      <c r="D50" s="50">
        <v>1320</v>
      </c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78">
        <f t="shared" si="4"/>
        <v>1320</v>
      </c>
      <c r="P50" s="50"/>
      <c r="Q50" s="50"/>
      <c r="R50" s="50"/>
      <c r="S50" s="50"/>
      <c r="T50" s="50"/>
      <c r="U50" s="50"/>
      <c r="V50" s="50"/>
      <c r="W50" s="78">
        <f t="shared" si="5"/>
        <v>1320</v>
      </c>
      <c r="X50" s="9" t="s">
        <v>494</v>
      </c>
    </row>
    <row r="51" spans="1:24" x14ac:dyDescent="0.25">
      <c r="A51" s="5" t="s">
        <v>159</v>
      </c>
      <c r="B51" s="5" t="s">
        <v>29</v>
      </c>
      <c r="C51" s="8" t="s">
        <v>27</v>
      </c>
      <c r="D51" s="50"/>
      <c r="E51" s="50"/>
      <c r="F51" s="50"/>
      <c r="G51" s="50"/>
      <c r="H51" s="50"/>
      <c r="I51" s="50"/>
      <c r="J51" s="50"/>
      <c r="K51" s="50"/>
      <c r="L51" s="50">
        <v>2500</v>
      </c>
      <c r="M51" s="50"/>
      <c r="N51" s="50"/>
      <c r="O51" s="78">
        <f t="shared" si="4"/>
        <v>2500</v>
      </c>
      <c r="P51" s="50"/>
      <c r="Q51" s="50"/>
      <c r="R51" s="50"/>
      <c r="S51" s="50"/>
      <c r="T51" s="50"/>
      <c r="U51" s="50"/>
      <c r="V51" s="50"/>
      <c r="W51" s="78">
        <f t="shared" si="5"/>
        <v>2500</v>
      </c>
      <c r="X51" s="9" t="s">
        <v>494</v>
      </c>
    </row>
    <row r="52" spans="1:24" x14ac:dyDescent="0.25">
      <c r="A52" s="5" t="s">
        <v>159</v>
      </c>
      <c r="B52" s="5" t="s">
        <v>166</v>
      </c>
      <c r="C52" s="8" t="s">
        <v>24</v>
      </c>
      <c r="D52" s="50">
        <v>33877</v>
      </c>
      <c r="E52" s="50">
        <v>480</v>
      </c>
      <c r="F52" s="50">
        <v>3700</v>
      </c>
      <c r="G52" s="50">
        <v>900</v>
      </c>
      <c r="H52" s="50">
        <v>2800</v>
      </c>
      <c r="I52" s="50">
        <v>350</v>
      </c>
      <c r="J52" s="50"/>
      <c r="K52" s="50">
        <v>100</v>
      </c>
      <c r="L52" s="50">
        <v>9567</v>
      </c>
      <c r="M52" s="50"/>
      <c r="N52" s="50"/>
      <c r="O52" s="78">
        <f t="shared" si="4"/>
        <v>51774</v>
      </c>
      <c r="P52" s="50">
        <v>50</v>
      </c>
      <c r="Q52" s="50">
        <v>1350</v>
      </c>
      <c r="R52" s="50">
        <v>2150</v>
      </c>
      <c r="S52" s="50"/>
      <c r="T52" s="50"/>
      <c r="U52" s="50"/>
      <c r="V52" s="50"/>
      <c r="W52" s="78">
        <f t="shared" si="5"/>
        <v>55324</v>
      </c>
      <c r="X52" s="9" t="s">
        <v>494</v>
      </c>
    </row>
    <row r="53" spans="1:24" ht="26.25" x14ac:dyDescent="0.25">
      <c r="A53" s="5" t="s">
        <v>159</v>
      </c>
      <c r="B53" s="5" t="s">
        <v>25</v>
      </c>
      <c r="C53" s="8" t="s">
        <v>24</v>
      </c>
      <c r="D53" s="50">
        <v>27593</v>
      </c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78">
        <f t="shared" si="4"/>
        <v>27593</v>
      </c>
      <c r="P53" s="50"/>
      <c r="Q53" s="50"/>
      <c r="R53" s="50"/>
      <c r="S53" s="50"/>
      <c r="T53" s="50"/>
      <c r="U53" s="50"/>
      <c r="V53" s="50"/>
      <c r="W53" s="78">
        <f t="shared" si="5"/>
        <v>27593</v>
      </c>
      <c r="X53" s="9" t="s">
        <v>494</v>
      </c>
    </row>
    <row r="54" spans="1:24" ht="30" x14ac:dyDescent="0.25">
      <c r="A54" s="5" t="s">
        <v>159</v>
      </c>
      <c r="B54" s="5" t="s">
        <v>63</v>
      </c>
      <c r="C54" s="8" t="s">
        <v>64</v>
      </c>
      <c r="D54" s="50">
        <v>149221</v>
      </c>
      <c r="E54" s="50">
        <v>650</v>
      </c>
      <c r="F54" s="50">
        <v>7800</v>
      </c>
      <c r="G54" s="50">
        <v>3100</v>
      </c>
      <c r="H54" s="50">
        <v>9000</v>
      </c>
      <c r="I54" s="50">
        <v>1512</v>
      </c>
      <c r="J54" s="50"/>
      <c r="K54" s="50">
        <v>700</v>
      </c>
      <c r="L54" s="50">
        <v>38348</v>
      </c>
      <c r="M54" s="50"/>
      <c r="N54" s="50"/>
      <c r="O54" s="78">
        <f t="shared" si="4"/>
        <v>210331</v>
      </c>
      <c r="P54" s="50">
        <v>150</v>
      </c>
      <c r="Q54" s="50">
        <v>4980</v>
      </c>
      <c r="R54" s="50">
        <v>17400</v>
      </c>
      <c r="S54" s="50"/>
      <c r="T54" s="50"/>
      <c r="U54" s="50"/>
      <c r="V54" s="50"/>
      <c r="W54" s="78">
        <f t="shared" si="5"/>
        <v>232861</v>
      </c>
      <c r="X54" s="9" t="s">
        <v>496</v>
      </c>
    </row>
    <row r="55" spans="1:24" ht="39" x14ac:dyDescent="0.25">
      <c r="A55" s="5" t="s">
        <v>159</v>
      </c>
      <c r="B55" s="5" t="s">
        <v>65</v>
      </c>
      <c r="C55" s="8" t="s">
        <v>64</v>
      </c>
      <c r="D55" s="50">
        <v>9393</v>
      </c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78">
        <f t="shared" si="4"/>
        <v>9393</v>
      </c>
      <c r="P55" s="50"/>
      <c r="Q55" s="50"/>
      <c r="R55" s="50"/>
      <c r="S55" s="50"/>
      <c r="T55" s="50"/>
      <c r="U55" s="50"/>
      <c r="V55" s="50"/>
      <c r="W55" s="78">
        <f t="shared" si="5"/>
        <v>9393</v>
      </c>
      <c r="X55" s="9" t="s">
        <v>496</v>
      </c>
    </row>
    <row r="56" spans="1:24" ht="30" x14ac:dyDescent="0.25">
      <c r="A56" s="5" t="s">
        <v>159</v>
      </c>
      <c r="B56" s="5" t="s">
        <v>66</v>
      </c>
      <c r="C56" s="8" t="s">
        <v>64</v>
      </c>
      <c r="D56" s="50">
        <v>4580</v>
      </c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78">
        <f t="shared" si="4"/>
        <v>4580</v>
      </c>
      <c r="P56" s="50"/>
      <c r="Q56" s="50"/>
      <c r="R56" s="50"/>
      <c r="S56" s="50"/>
      <c r="T56" s="50"/>
      <c r="U56" s="50"/>
      <c r="V56" s="50"/>
      <c r="W56" s="78">
        <f t="shared" si="5"/>
        <v>4580</v>
      </c>
      <c r="X56" s="9" t="s">
        <v>496</v>
      </c>
    </row>
    <row r="57" spans="1:24" ht="30" x14ac:dyDescent="0.25">
      <c r="A57" s="5" t="s">
        <v>159</v>
      </c>
      <c r="B57" s="5" t="s">
        <v>167</v>
      </c>
      <c r="C57" s="8" t="s">
        <v>64</v>
      </c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78">
        <f t="shared" si="4"/>
        <v>0</v>
      </c>
      <c r="P57" s="50"/>
      <c r="Q57" s="50">
        <v>2300</v>
      </c>
      <c r="R57" s="50"/>
      <c r="S57" s="50"/>
      <c r="T57" s="50"/>
      <c r="U57" s="50"/>
      <c r="V57" s="50"/>
      <c r="W57" s="78">
        <f t="shared" si="5"/>
        <v>2300</v>
      </c>
      <c r="X57" s="9" t="s">
        <v>496</v>
      </c>
    </row>
    <row r="58" spans="1:24" x14ac:dyDescent="0.25">
      <c r="A58" s="5" t="s">
        <v>159</v>
      </c>
      <c r="B58" s="5" t="s">
        <v>18</v>
      </c>
      <c r="C58" s="8" t="s">
        <v>19</v>
      </c>
      <c r="D58" s="50">
        <v>6716</v>
      </c>
      <c r="E58" s="50"/>
      <c r="F58" s="50"/>
      <c r="G58" s="50"/>
      <c r="H58" s="50"/>
      <c r="I58" s="50"/>
      <c r="J58" s="50"/>
      <c r="K58" s="50">
        <v>100</v>
      </c>
      <c r="L58" s="50"/>
      <c r="M58" s="50"/>
      <c r="N58" s="50"/>
      <c r="O58" s="78">
        <f t="shared" si="4"/>
        <v>6816</v>
      </c>
      <c r="P58" s="50"/>
      <c r="Q58" s="50">
        <v>200</v>
      </c>
      <c r="R58" s="50">
        <v>1900</v>
      </c>
      <c r="S58" s="50"/>
      <c r="T58" s="50"/>
      <c r="U58" s="50"/>
      <c r="V58" s="50"/>
      <c r="W58" s="78">
        <f t="shared" si="5"/>
        <v>8916</v>
      </c>
      <c r="X58" s="9" t="s">
        <v>492</v>
      </c>
    </row>
    <row r="59" spans="1:24" x14ac:dyDescent="0.25">
      <c r="A59" s="5" t="s">
        <v>159</v>
      </c>
      <c r="B59" s="5" t="s">
        <v>36</v>
      </c>
      <c r="C59" s="8" t="s">
        <v>31</v>
      </c>
      <c r="D59" s="50"/>
      <c r="E59" s="50"/>
      <c r="F59" s="50"/>
      <c r="G59" s="50"/>
      <c r="H59" s="50"/>
      <c r="I59" s="50"/>
      <c r="J59" s="50"/>
      <c r="K59" s="50"/>
      <c r="L59" s="50"/>
      <c r="M59" s="50">
        <f>6200</f>
        <v>6200</v>
      </c>
      <c r="N59" s="50"/>
      <c r="O59" s="78">
        <f t="shared" si="4"/>
        <v>6200</v>
      </c>
      <c r="P59" s="50"/>
      <c r="Q59" s="50"/>
      <c r="R59" s="50"/>
      <c r="S59" s="50"/>
      <c r="T59" s="50"/>
      <c r="U59" s="50"/>
      <c r="V59" s="50"/>
      <c r="W59" s="78">
        <f t="shared" si="5"/>
        <v>6200</v>
      </c>
      <c r="X59" s="9" t="s">
        <v>494</v>
      </c>
    </row>
    <row r="60" spans="1:24" x14ac:dyDescent="0.25">
      <c r="A60" s="5" t="s">
        <v>159</v>
      </c>
      <c r="B60" s="5" t="s">
        <v>39</v>
      </c>
      <c r="C60" s="8" t="s">
        <v>27</v>
      </c>
      <c r="D60" s="50">
        <v>103184</v>
      </c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78">
        <f t="shared" si="4"/>
        <v>103184</v>
      </c>
      <c r="P60" s="50"/>
      <c r="Q60" s="50"/>
      <c r="R60" s="50"/>
      <c r="S60" s="50"/>
      <c r="T60" s="50"/>
      <c r="U60" s="50"/>
      <c r="V60" s="50"/>
      <c r="W60" s="78">
        <f t="shared" si="5"/>
        <v>103184</v>
      </c>
      <c r="X60" s="9" t="s">
        <v>494</v>
      </c>
    </row>
    <row r="61" spans="1:24" ht="26.25" x14ac:dyDescent="0.25">
      <c r="A61" s="5" t="s">
        <v>159</v>
      </c>
      <c r="B61" s="5" t="s">
        <v>40</v>
      </c>
      <c r="C61" s="8" t="s">
        <v>41</v>
      </c>
      <c r="D61" s="50">
        <v>5608</v>
      </c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78">
        <f t="shared" si="4"/>
        <v>5608</v>
      </c>
      <c r="P61" s="50"/>
      <c r="Q61" s="50"/>
      <c r="R61" s="50"/>
      <c r="S61" s="50"/>
      <c r="T61" s="50"/>
      <c r="U61" s="50"/>
      <c r="V61" s="50"/>
      <c r="W61" s="78">
        <f t="shared" si="5"/>
        <v>5608</v>
      </c>
      <c r="X61" s="9" t="s">
        <v>494</v>
      </c>
    </row>
    <row r="62" spans="1:24" ht="26.25" x14ac:dyDescent="0.25">
      <c r="A62" s="5" t="s">
        <v>159</v>
      </c>
      <c r="B62" s="5" t="s">
        <v>42</v>
      </c>
      <c r="C62" s="8" t="s">
        <v>24</v>
      </c>
      <c r="D62" s="50">
        <v>16848</v>
      </c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78">
        <f t="shared" si="4"/>
        <v>16848</v>
      </c>
      <c r="P62" s="50"/>
      <c r="Q62" s="50"/>
      <c r="R62" s="50"/>
      <c r="S62" s="50"/>
      <c r="T62" s="50"/>
      <c r="U62" s="50"/>
      <c r="V62" s="50"/>
      <c r="W62" s="78">
        <f t="shared" si="5"/>
        <v>16848</v>
      </c>
      <c r="X62" s="9" t="s">
        <v>494</v>
      </c>
    </row>
    <row r="63" spans="1:24" ht="30" x14ac:dyDescent="0.25">
      <c r="A63" s="5" t="s">
        <v>159</v>
      </c>
      <c r="B63" s="5" t="s">
        <v>43</v>
      </c>
      <c r="C63" s="8" t="s">
        <v>44</v>
      </c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78">
        <f t="shared" si="4"/>
        <v>0</v>
      </c>
      <c r="P63" s="50"/>
      <c r="Q63" s="50"/>
      <c r="R63" s="50"/>
      <c r="S63" s="50"/>
      <c r="T63" s="50"/>
      <c r="U63" s="50">
        <v>6636</v>
      </c>
      <c r="V63" s="50"/>
      <c r="W63" s="78">
        <f t="shared" si="5"/>
        <v>6636</v>
      </c>
      <c r="X63" s="9" t="s">
        <v>496</v>
      </c>
    </row>
    <row r="64" spans="1:24" x14ac:dyDescent="0.25">
      <c r="A64" s="5" t="s">
        <v>159</v>
      </c>
      <c r="B64" s="5" t="s">
        <v>45</v>
      </c>
      <c r="C64" s="8"/>
      <c r="D64" s="50">
        <v>9357</v>
      </c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78">
        <f t="shared" si="4"/>
        <v>9357</v>
      </c>
      <c r="P64" s="50"/>
      <c r="Q64" s="50"/>
      <c r="R64" s="50"/>
      <c r="S64" s="50"/>
      <c r="T64" s="50"/>
      <c r="U64" s="50"/>
      <c r="V64" s="50"/>
      <c r="W64" s="78">
        <f t="shared" si="5"/>
        <v>9357</v>
      </c>
      <c r="X64" s="9" t="s">
        <v>488</v>
      </c>
    </row>
    <row r="65" spans="1:24" x14ac:dyDescent="0.25">
      <c r="A65" s="5" t="s">
        <v>159</v>
      </c>
      <c r="B65" s="5" t="s">
        <v>46</v>
      </c>
      <c r="C65" s="8"/>
      <c r="D65" s="50">
        <v>9190</v>
      </c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78">
        <f t="shared" si="4"/>
        <v>9190</v>
      </c>
      <c r="P65" s="50"/>
      <c r="Q65" s="50"/>
      <c r="R65" s="50"/>
      <c r="S65" s="50"/>
      <c r="T65" s="50"/>
      <c r="U65" s="50"/>
      <c r="V65" s="50"/>
      <c r="W65" s="78">
        <f t="shared" si="5"/>
        <v>9190</v>
      </c>
      <c r="X65" s="9" t="s">
        <v>488</v>
      </c>
    </row>
    <row r="66" spans="1:24" x14ac:dyDescent="0.25">
      <c r="A66" s="21" t="s">
        <v>159</v>
      </c>
      <c r="B66" s="21" t="s">
        <v>47</v>
      </c>
      <c r="C66" s="22"/>
      <c r="D66" s="23">
        <f t="shared" ref="D66:M66" si="6">SUM(D36:D65)</f>
        <v>612458</v>
      </c>
      <c r="E66" s="23">
        <f t="shared" si="6"/>
        <v>3260</v>
      </c>
      <c r="F66" s="23">
        <f t="shared" si="6"/>
        <v>61600</v>
      </c>
      <c r="G66" s="23">
        <f t="shared" si="6"/>
        <v>9140</v>
      </c>
      <c r="H66" s="23">
        <f t="shared" si="6"/>
        <v>22920</v>
      </c>
      <c r="I66" s="23">
        <f t="shared" si="6"/>
        <v>7372</v>
      </c>
      <c r="J66" s="23">
        <f t="shared" si="6"/>
        <v>0</v>
      </c>
      <c r="K66" s="23">
        <f t="shared" si="6"/>
        <v>11460</v>
      </c>
      <c r="L66" s="23">
        <f t="shared" si="6"/>
        <v>59140</v>
      </c>
      <c r="M66" s="23">
        <f t="shared" si="6"/>
        <v>6200</v>
      </c>
      <c r="N66" s="23">
        <f t="shared" ref="N66:W66" si="7">SUM(N36:N65)</f>
        <v>0</v>
      </c>
      <c r="O66" s="23">
        <f t="shared" si="7"/>
        <v>793550</v>
      </c>
      <c r="P66" s="23">
        <f t="shared" si="7"/>
        <v>530</v>
      </c>
      <c r="Q66" s="23">
        <f t="shared" si="7"/>
        <v>60689</v>
      </c>
      <c r="R66" s="23">
        <f t="shared" si="7"/>
        <v>65280</v>
      </c>
      <c r="S66" s="23">
        <f t="shared" si="7"/>
        <v>2850</v>
      </c>
      <c r="T66" s="23">
        <f t="shared" si="7"/>
        <v>0</v>
      </c>
      <c r="U66" s="23">
        <f t="shared" si="7"/>
        <v>6636</v>
      </c>
      <c r="V66" s="23">
        <f t="shared" si="7"/>
        <v>0</v>
      </c>
      <c r="W66" s="23">
        <f t="shared" si="7"/>
        <v>929535</v>
      </c>
      <c r="X66" s="9"/>
    </row>
    <row r="67" spans="1:24" x14ac:dyDescent="0.25">
      <c r="A67" s="5" t="s">
        <v>49</v>
      </c>
      <c r="B67" s="5" t="s">
        <v>50</v>
      </c>
      <c r="C67" s="8" t="s">
        <v>11</v>
      </c>
      <c r="D67" s="51">
        <v>50508</v>
      </c>
      <c r="E67" s="51">
        <f>400+120</f>
        <v>520</v>
      </c>
      <c r="F67" s="51">
        <f>2500+181</f>
        <v>2681</v>
      </c>
      <c r="G67" s="51">
        <f>630+30</f>
        <v>660</v>
      </c>
      <c r="H67" s="51">
        <f>1700+40</f>
        <v>1740</v>
      </c>
      <c r="I67" s="51">
        <f>90+20</f>
        <v>110</v>
      </c>
      <c r="J67" s="51"/>
      <c r="K67" s="51">
        <f>3000+70</f>
        <v>3070</v>
      </c>
      <c r="L67" s="51"/>
      <c r="M67" s="51"/>
      <c r="N67" s="51"/>
      <c r="O67" s="78">
        <f t="shared" ref="O67:O91" si="8">D67+E67+F67+G67+H67+J67+K67+L67+M67+N67+I67</f>
        <v>59289</v>
      </c>
      <c r="P67" s="51"/>
      <c r="Q67" s="51">
        <f>10642+279</f>
        <v>10921</v>
      </c>
      <c r="R67" s="51">
        <f>2348+88</f>
        <v>2436</v>
      </c>
      <c r="S67" s="51"/>
      <c r="T67" s="51"/>
      <c r="U67" s="50"/>
      <c r="V67" s="50"/>
      <c r="W67" s="78">
        <f t="shared" ref="W67:W91" si="9">O67+P67+Q67+R67+S67+T67+U67+V67</f>
        <v>72646</v>
      </c>
      <c r="X67" s="9" t="s">
        <v>488</v>
      </c>
    </row>
    <row r="68" spans="1:24" x14ac:dyDescent="0.25">
      <c r="A68" s="5" t="s">
        <v>49</v>
      </c>
      <c r="B68" s="5" t="s">
        <v>34</v>
      </c>
      <c r="C68" s="8" t="s">
        <v>35</v>
      </c>
      <c r="D68" s="51"/>
      <c r="E68" s="51">
        <v>140</v>
      </c>
      <c r="F68" s="51">
        <v>271</v>
      </c>
      <c r="G68" s="51">
        <v>45</v>
      </c>
      <c r="H68" s="51">
        <v>200</v>
      </c>
      <c r="I68" s="51">
        <v>16</v>
      </c>
      <c r="J68" s="51"/>
      <c r="K68" s="51">
        <v>128</v>
      </c>
      <c r="L68" s="51"/>
      <c r="M68" s="51"/>
      <c r="N68" s="51"/>
      <c r="O68" s="78">
        <f t="shared" si="8"/>
        <v>800</v>
      </c>
      <c r="P68" s="51"/>
      <c r="Q68" s="51">
        <v>84</v>
      </c>
      <c r="R68" s="51">
        <v>161</v>
      </c>
      <c r="S68" s="51"/>
      <c r="T68" s="51"/>
      <c r="U68" s="50"/>
      <c r="V68" s="50"/>
      <c r="W68" s="78">
        <f t="shared" si="9"/>
        <v>1045</v>
      </c>
      <c r="X68" s="9" t="s">
        <v>488</v>
      </c>
    </row>
    <row r="69" spans="1:24" ht="26.25" x14ac:dyDescent="0.25">
      <c r="A69" s="5" t="s">
        <v>49</v>
      </c>
      <c r="B69" s="5" t="s">
        <v>15</v>
      </c>
      <c r="C69" s="8" t="s">
        <v>13</v>
      </c>
      <c r="D69" s="51">
        <v>81572</v>
      </c>
      <c r="E69" s="51"/>
      <c r="F69" s="51">
        <v>8668</v>
      </c>
      <c r="G69" s="51"/>
      <c r="H69" s="51">
        <v>1100</v>
      </c>
      <c r="I69" s="51">
        <v>3000</v>
      </c>
      <c r="J69" s="51"/>
      <c r="K69" s="51"/>
      <c r="L69" s="51"/>
      <c r="M69" s="51"/>
      <c r="N69" s="51"/>
      <c r="O69" s="78">
        <f t="shared" si="8"/>
        <v>94340</v>
      </c>
      <c r="P69" s="51"/>
      <c r="Q69" s="51">
        <v>29950</v>
      </c>
      <c r="R69" s="51">
        <v>1000</v>
      </c>
      <c r="S69" s="51"/>
      <c r="T69" s="51"/>
      <c r="U69" s="50"/>
      <c r="V69" s="50"/>
      <c r="W69" s="78">
        <f t="shared" si="9"/>
        <v>125290</v>
      </c>
      <c r="X69" s="9" t="s">
        <v>489</v>
      </c>
    </row>
    <row r="70" spans="1:24" ht="26.25" x14ac:dyDescent="0.25">
      <c r="A70" s="5" t="s">
        <v>49</v>
      </c>
      <c r="B70" s="5" t="s">
        <v>362</v>
      </c>
      <c r="C70" s="8" t="s">
        <v>13</v>
      </c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78">
        <f t="shared" si="8"/>
        <v>0</v>
      </c>
      <c r="P70" s="51"/>
      <c r="Q70" s="51">
        <v>18173</v>
      </c>
      <c r="R70" s="51"/>
      <c r="S70" s="51"/>
      <c r="T70" s="51"/>
      <c r="U70" s="50"/>
      <c r="V70" s="50"/>
      <c r="W70" s="78">
        <f t="shared" si="9"/>
        <v>18173</v>
      </c>
      <c r="X70" s="9" t="s">
        <v>490</v>
      </c>
    </row>
    <row r="71" spans="1:24" x14ac:dyDescent="0.25">
      <c r="A71" s="5" t="s">
        <v>49</v>
      </c>
      <c r="B71" s="5" t="s">
        <v>361</v>
      </c>
      <c r="C71" s="8" t="s">
        <v>13</v>
      </c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78">
        <f t="shared" si="8"/>
        <v>0</v>
      </c>
      <c r="P71" s="51"/>
      <c r="Q71" s="51">
        <v>29092</v>
      </c>
      <c r="R71" s="51"/>
      <c r="S71" s="51"/>
      <c r="T71" s="51"/>
      <c r="U71" s="50"/>
      <c r="V71" s="50"/>
      <c r="W71" s="78">
        <f t="shared" si="9"/>
        <v>29092</v>
      </c>
      <c r="X71" s="9" t="s">
        <v>490</v>
      </c>
    </row>
    <row r="72" spans="1:24" x14ac:dyDescent="0.25">
      <c r="A72" s="5" t="s">
        <v>49</v>
      </c>
      <c r="B72" s="5" t="s">
        <v>20</v>
      </c>
      <c r="C72" s="8" t="s">
        <v>21</v>
      </c>
      <c r="D72" s="51">
        <v>10692</v>
      </c>
      <c r="E72" s="51">
        <v>80</v>
      </c>
      <c r="F72" s="51">
        <v>2373</v>
      </c>
      <c r="G72" s="51">
        <v>150</v>
      </c>
      <c r="H72" s="51">
        <v>900</v>
      </c>
      <c r="I72" s="51">
        <v>70</v>
      </c>
      <c r="J72" s="51"/>
      <c r="K72" s="51">
        <v>71</v>
      </c>
      <c r="L72" s="51"/>
      <c r="M72" s="51"/>
      <c r="N72" s="51"/>
      <c r="O72" s="78">
        <f t="shared" si="8"/>
        <v>14336</v>
      </c>
      <c r="P72" s="51"/>
      <c r="Q72" s="51">
        <v>485</v>
      </c>
      <c r="R72" s="51">
        <v>703</v>
      </c>
      <c r="S72" s="51">
        <v>2859</v>
      </c>
      <c r="T72" s="51"/>
      <c r="U72" s="50"/>
      <c r="V72" s="50"/>
      <c r="W72" s="78">
        <f t="shared" si="9"/>
        <v>18383</v>
      </c>
      <c r="X72" s="9" t="s">
        <v>493</v>
      </c>
    </row>
    <row r="73" spans="1:24" x14ac:dyDescent="0.25">
      <c r="A73" s="5" t="s">
        <v>49</v>
      </c>
      <c r="B73" s="5" t="s">
        <v>22</v>
      </c>
      <c r="C73" s="8" t="s">
        <v>21</v>
      </c>
      <c r="D73" s="51">
        <v>32909</v>
      </c>
      <c r="E73" s="51">
        <v>190</v>
      </c>
      <c r="F73" s="51">
        <v>4746</v>
      </c>
      <c r="G73" s="51">
        <v>500</v>
      </c>
      <c r="H73" s="51">
        <v>800</v>
      </c>
      <c r="I73" s="51">
        <v>150</v>
      </c>
      <c r="J73" s="51"/>
      <c r="K73" s="51">
        <v>940</v>
      </c>
      <c r="L73" s="51"/>
      <c r="M73" s="51"/>
      <c r="N73" s="51"/>
      <c r="O73" s="78">
        <f t="shared" si="8"/>
        <v>40235</v>
      </c>
      <c r="P73" s="51">
        <v>110</v>
      </c>
      <c r="Q73" s="51">
        <v>9452</v>
      </c>
      <c r="R73" s="51">
        <v>3350</v>
      </c>
      <c r="S73" s="51"/>
      <c r="T73" s="51"/>
      <c r="U73" s="50"/>
      <c r="V73" s="50"/>
      <c r="W73" s="78">
        <f t="shared" si="9"/>
        <v>53147</v>
      </c>
      <c r="X73" s="9" t="s">
        <v>493</v>
      </c>
    </row>
    <row r="74" spans="1:24" x14ac:dyDescent="0.25">
      <c r="A74" s="5" t="s">
        <v>49</v>
      </c>
      <c r="B74" s="5" t="s">
        <v>53</v>
      </c>
      <c r="C74" s="8" t="s">
        <v>24</v>
      </c>
      <c r="D74" s="51">
        <v>67426</v>
      </c>
      <c r="E74" s="51">
        <v>300</v>
      </c>
      <c r="F74" s="51">
        <v>20340</v>
      </c>
      <c r="G74" s="51">
        <v>2376</v>
      </c>
      <c r="H74" s="51">
        <v>5500</v>
      </c>
      <c r="I74" s="51">
        <v>240</v>
      </c>
      <c r="J74" s="51"/>
      <c r="K74" s="51">
        <v>500</v>
      </c>
      <c r="L74" s="51">
        <v>12499</v>
      </c>
      <c r="M74" s="51"/>
      <c r="N74" s="51"/>
      <c r="O74" s="78">
        <f t="shared" si="8"/>
        <v>109181</v>
      </c>
      <c r="P74" s="51"/>
      <c r="Q74" s="51">
        <v>4675</v>
      </c>
      <c r="R74" s="51">
        <v>4549</v>
      </c>
      <c r="S74" s="51"/>
      <c r="T74" s="51"/>
      <c r="U74" s="50"/>
      <c r="V74" s="50"/>
      <c r="W74" s="78">
        <f t="shared" si="9"/>
        <v>118405</v>
      </c>
      <c r="X74" s="9" t="s">
        <v>498</v>
      </c>
    </row>
    <row r="75" spans="1:24" ht="26.25" x14ac:dyDescent="0.25">
      <c r="A75" s="5" t="s">
        <v>49</v>
      </c>
      <c r="B75" s="5" t="s">
        <v>25</v>
      </c>
      <c r="C75" s="8" t="s">
        <v>24</v>
      </c>
      <c r="D75" s="51">
        <f>66165+1397</f>
        <v>67562</v>
      </c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78">
        <f t="shared" si="8"/>
        <v>67562</v>
      </c>
      <c r="P75" s="51"/>
      <c r="Q75" s="51"/>
      <c r="R75" s="51"/>
      <c r="S75" s="51"/>
      <c r="T75" s="51"/>
      <c r="U75" s="50"/>
      <c r="V75" s="50"/>
      <c r="W75" s="78">
        <f t="shared" si="9"/>
        <v>67562</v>
      </c>
      <c r="X75" s="9" t="s">
        <v>498</v>
      </c>
    </row>
    <row r="76" spans="1:24" x14ac:dyDescent="0.25">
      <c r="A76" s="5" t="s">
        <v>49</v>
      </c>
      <c r="B76" s="5" t="s">
        <v>26</v>
      </c>
      <c r="C76" s="8" t="s">
        <v>27</v>
      </c>
      <c r="D76" s="51">
        <v>18018</v>
      </c>
      <c r="E76" s="51">
        <v>380</v>
      </c>
      <c r="F76" s="51"/>
      <c r="G76" s="51">
        <v>1500</v>
      </c>
      <c r="H76" s="51">
        <v>6500</v>
      </c>
      <c r="I76" s="51">
        <v>650</v>
      </c>
      <c r="J76" s="51">
        <v>2700</v>
      </c>
      <c r="K76" s="51">
        <v>500</v>
      </c>
      <c r="L76" s="51">
        <v>3620</v>
      </c>
      <c r="M76" s="51"/>
      <c r="N76" s="51"/>
      <c r="O76" s="78">
        <f t="shared" si="8"/>
        <v>33868</v>
      </c>
      <c r="P76" s="51"/>
      <c r="Q76" s="51">
        <v>5566</v>
      </c>
      <c r="R76" s="51">
        <v>5926</v>
      </c>
      <c r="S76" s="51"/>
      <c r="T76" s="51"/>
      <c r="U76" s="50"/>
      <c r="V76" s="50"/>
      <c r="W76" s="78">
        <f t="shared" si="9"/>
        <v>45360</v>
      </c>
      <c r="X76" s="9" t="s">
        <v>498</v>
      </c>
    </row>
    <row r="77" spans="1:24" ht="26.25" x14ac:dyDescent="0.25">
      <c r="A77" s="5" t="s">
        <v>49</v>
      </c>
      <c r="B77" s="5" t="s">
        <v>54</v>
      </c>
      <c r="C77" s="8" t="s">
        <v>27</v>
      </c>
      <c r="D77" s="51">
        <v>1241</v>
      </c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78">
        <f t="shared" si="8"/>
        <v>1241</v>
      </c>
      <c r="P77" s="51"/>
      <c r="Q77" s="51"/>
      <c r="R77" s="51"/>
      <c r="S77" s="51"/>
      <c r="T77" s="51"/>
      <c r="U77" s="50"/>
      <c r="V77" s="50"/>
      <c r="W77" s="78">
        <f t="shared" si="9"/>
        <v>1241</v>
      </c>
      <c r="X77" s="9" t="s">
        <v>498</v>
      </c>
    </row>
    <row r="78" spans="1:24" ht="26.25" x14ac:dyDescent="0.25">
      <c r="A78" s="5" t="s">
        <v>49</v>
      </c>
      <c r="B78" s="5" t="s">
        <v>380</v>
      </c>
      <c r="C78" s="8" t="s">
        <v>27</v>
      </c>
      <c r="D78" s="51"/>
      <c r="E78" s="51"/>
      <c r="F78" s="51"/>
      <c r="G78" s="51"/>
      <c r="H78" s="51"/>
      <c r="I78" s="51"/>
      <c r="J78" s="51"/>
      <c r="K78" s="51"/>
      <c r="L78" s="51">
        <v>2386</v>
      </c>
      <c r="M78" s="51"/>
      <c r="N78" s="51"/>
      <c r="O78" s="78">
        <f t="shared" si="8"/>
        <v>2386</v>
      </c>
      <c r="P78" s="51"/>
      <c r="Q78" s="51"/>
      <c r="R78" s="51"/>
      <c r="S78" s="51"/>
      <c r="T78" s="51"/>
      <c r="U78" s="50"/>
      <c r="V78" s="50"/>
      <c r="W78" s="78">
        <f t="shared" si="9"/>
        <v>2386</v>
      </c>
      <c r="X78" s="9" t="s">
        <v>498</v>
      </c>
    </row>
    <row r="79" spans="1:24" ht="26.25" x14ac:dyDescent="0.25">
      <c r="A79" s="5" t="s">
        <v>49</v>
      </c>
      <c r="B79" s="5" t="s">
        <v>381</v>
      </c>
      <c r="C79" s="8" t="s">
        <v>27</v>
      </c>
      <c r="D79" s="51"/>
      <c r="E79" s="51"/>
      <c r="F79" s="51"/>
      <c r="G79" s="51"/>
      <c r="H79" s="51"/>
      <c r="I79" s="51"/>
      <c r="J79" s="51"/>
      <c r="K79" s="51"/>
      <c r="L79" s="51">
        <v>2386</v>
      </c>
      <c r="M79" s="51"/>
      <c r="N79" s="51"/>
      <c r="O79" s="78">
        <f t="shared" si="8"/>
        <v>2386</v>
      </c>
      <c r="P79" s="51"/>
      <c r="Q79" s="51"/>
      <c r="R79" s="51"/>
      <c r="S79" s="51"/>
      <c r="T79" s="51"/>
      <c r="U79" s="50"/>
      <c r="V79" s="50"/>
      <c r="W79" s="78">
        <f t="shared" si="9"/>
        <v>2386</v>
      </c>
      <c r="X79" s="9" t="s">
        <v>498</v>
      </c>
    </row>
    <row r="80" spans="1:24" x14ac:dyDescent="0.25">
      <c r="A80" s="5" t="s">
        <v>49</v>
      </c>
      <c r="B80" s="5" t="s">
        <v>29</v>
      </c>
      <c r="C80" s="8" t="s">
        <v>27</v>
      </c>
      <c r="D80" s="51"/>
      <c r="E80" s="51"/>
      <c r="F80" s="51"/>
      <c r="G80" s="51"/>
      <c r="H80" s="51"/>
      <c r="I80" s="51"/>
      <c r="J80" s="51"/>
      <c r="K80" s="51"/>
      <c r="L80" s="51">
        <v>300</v>
      </c>
      <c r="M80" s="51"/>
      <c r="N80" s="51"/>
      <c r="O80" s="78">
        <f t="shared" si="8"/>
        <v>300</v>
      </c>
      <c r="P80" s="51"/>
      <c r="Q80" s="51"/>
      <c r="R80" s="51"/>
      <c r="S80" s="51"/>
      <c r="T80" s="51"/>
      <c r="U80" s="50"/>
      <c r="V80" s="50"/>
      <c r="W80" s="78">
        <f t="shared" si="9"/>
        <v>300</v>
      </c>
      <c r="X80" s="9" t="s">
        <v>498</v>
      </c>
    </row>
    <row r="81" spans="1:24" ht="30" x14ac:dyDescent="0.25">
      <c r="A81" s="5" t="s">
        <v>49</v>
      </c>
      <c r="B81" s="5" t="s">
        <v>55</v>
      </c>
      <c r="C81" s="8" t="s">
        <v>33</v>
      </c>
      <c r="D81" s="51"/>
      <c r="E81" s="51">
        <v>140</v>
      </c>
      <c r="F81" s="51">
        <v>305</v>
      </c>
      <c r="G81" s="51">
        <v>35</v>
      </c>
      <c r="H81" s="51">
        <v>220</v>
      </c>
      <c r="I81" s="51">
        <v>30</v>
      </c>
      <c r="J81" s="51"/>
      <c r="K81" s="51">
        <v>250</v>
      </c>
      <c r="L81" s="51"/>
      <c r="M81" s="51"/>
      <c r="N81" s="51"/>
      <c r="O81" s="78">
        <f t="shared" si="8"/>
        <v>980</v>
      </c>
      <c r="P81" s="51"/>
      <c r="Q81" s="51">
        <v>70</v>
      </c>
      <c r="R81" s="51">
        <v>398</v>
      </c>
      <c r="S81" s="51"/>
      <c r="T81" s="51"/>
      <c r="U81" s="50"/>
      <c r="V81" s="50"/>
      <c r="W81" s="78">
        <f t="shared" si="9"/>
        <v>1448</v>
      </c>
      <c r="X81" s="9" t="s">
        <v>496</v>
      </c>
    </row>
    <row r="82" spans="1:24" x14ac:dyDescent="0.25">
      <c r="A82" s="5" t="s">
        <v>49</v>
      </c>
      <c r="B82" s="5" t="s">
        <v>18</v>
      </c>
      <c r="C82" s="8" t="s">
        <v>19</v>
      </c>
      <c r="D82" s="51">
        <v>1698</v>
      </c>
      <c r="E82" s="51">
        <v>84</v>
      </c>
      <c r="F82" s="51"/>
      <c r="G82" s="51"/>
      <c r="H82" s="51"/>
      <c r="I82" s="51"/>
      <c r="J82" s="51"/>
      <c r="K82" s="51">
        <v>142</v>
      </c>
      <c r="L82" s="51"/>
      <c r="M82" s="51"/>
      <c r="N82" s="51"/>
      <c r="O82" s="78">
        <f t="shared" si="8"/>
        <v>1924</v>
      </c>
      <c r="P82" s="51"/>
      <c r="Q82" s="51">
        <v>966</v>
      </c>
      <c r="R82" s="51">
        <v>1378</v>
      </c>
      <c r="S82" s="51"/>
      <c r="T82" s="51"/>
      <c r="U82" s="50"/>
      <c r="V82" s="50"/>
      <c r="W82" s="78">
        <f t="shared" si="9"/>
        <v>4268</v>
      </c>
      <c r="X82" s="9" t="s">
        <v>492</v>
      </c>
    </row>
    <row r="83" spans="1:24" x14ac:dyDescent="0.25">
      <c r="A83" s="5" t="s">
        <v>49</v>
      </c>
      <c r="B83" s="5" t="s">
        <v>56</v>
      </c>
      <c r="C83" s="8" t="s">
        <v>21</v>
      </c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78">
        <f t="shared" si="8"/>
        <v>0</v>
      </c>
      <c r="P83" s="51"/>
      <c r="Q83" s="51">
        <f>5884+1332</f>
        <v>7216</v>
      </c>
      <c r="R83" s="51"/>
      <c r="S83" s="51"/>
      <c r="T83" s="51"/>
      <c r="U83" s="50"/>
      <c r="V83" s="50"/>
      <c r="W83" s="78">
        <f t="shared" si="9"/>
        <v>7216</v>
      </c>
      <c r="X83" s="9" t="s">
        <v>488</v>
      </c>
    </row>
    <row r="84" spans="1:24" x14ac:dyDescent="0.25">
      <c r="A84" s="5" t="s">
        <v>49</v>
      </c>
      <c r="B84" s="5" t="s">
        <v>36</v>
      </c>
      <c r="C84" s="8" t="s">
        <v>31</v>
      </c>
      <c r="D84" s="51"/>
      <c r="E84" s="51"/>
      <c r="F84" s="51"/>
      <c r="G84" s="51"/>
      <c r="H84" s="51"/>
      <c r="I84" s="51"/>
      <c r="J84" s="51"/>
      <c r="K84" s="51">
        <v>7537</v>
      </c>
      <c r="L84" s="51"/>
      <c r="M84" s="51">
        <v>11881</v>
      </c>
      <c r="N84" s="51"/>
      <c r="O84" s="78">
        <f t="shared" si="8"/>
        <v>19418</v>
      </c>
      <c r="P84" s="51"/>
      <c r="Q84" s="51"/>
      <c r="R84" s="51"/>
      <c r="S84" s="51"/>
      <c r="T84" s="51"/>
      <c r="U84" s="50"/>
      <c r="V84" s="50"/>
      <c r="W84" s="78">
        <f t="shared" si="9"/>
        <v>19418</v>
      </c>
      <c r="X84" s="9" t="s">
        <v>498</v>
      </c>
    </row>
    <row r="85" spans="1:24" x14ac:dyDescent="0.25">
      <c r="A85" s="5" t="s">
        <v>49</v>
      </c>
      <c r="B85" s="5" t="s">
        <v>39</v>
      </c>
      <c r="C85" s="8" t="s">
        <v>27</v>
      </c>
      <c r="D85" s="51">
        <v>102800</v>
      </c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78">
        <f t="shared" si="8"/>
        <v>102800</v>
      </c>
      <c r="P85" s="51"/>
      <c r="Q85" s="51"/>
      <c r="R85" s="51"/>
      <c r="S85" s="51"/>
      <c r="T85" s="51"/>
      <c r="U85" s="50"/>
      <c r="V85" s="50"/>
      <c r="W85" s="78">
        <f t="shared" si="9"/>
        <v>102800</v>
      </c>
      <c r="X85" s="9" t="s">
        <v>498</v>
      </c>
    </row>
    <row r="86" spans="1:24" ht="26.25" x14ac:dyDescent="0.25">
      <c r="A86" s="5" t="s">
        <v>49</v>
      </c>
      <c r="B86" s="5" t="s">
        <v>40</v>
      </c>
      <c r="C86" s="8" t="s">
        <v>41</v>
      </c>
      <c r="D86" s="51">
        <v>5344</v>
      </c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78">
        <f t="shared" si="8"/>
        <v>5344</v>
      </c>
      <c r="P86" s="51"/>
      <c r="Q86" s="51"/>
      <c r="R86" s="51"/>
      <c r="S86" s="51"/>
      <c r="T86" s="51"/>
      <c r="U86" s="50"/>
      <c r="V86" s="50"/>
      <c r="W86" s="78">
        <f t="shared" si="9"/>
        <v>5344</v>
      </c>
      <c r="X86" s="9" t="s">
        <v>498</v>
      </c>
    </row>
    <row r="87" spans="1:24" ht="26.25" x14ac:dyDescent="0.25">
      <c r="A87" s="5" t="s">
        <v>49</v>
      </c>
      <c r="B87" s="5" t="s">
        <v>42</v>
      </c>
      <c r="C87" s="8" t="s">
        <v>24</v>
      </c>
      <c r="D87" s="51">
        <v>24312</v>
      </c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78">
        <f t="shared" si="8"/>
        <v>24312</v>
      </c>
      <c r="P87" s="51"/>
      <c r="Q87" s="51"/>
      <c r="R87" s="51"/>
      <c r="S87" s="51"/>
      <c r="T87" s="51"/>
      <c r="U87" s="50"/>
      <c r="V87" s="50"/>
      <c r="W87" s="78">
        <f t="shared" si="9"/>
        <v>24312</v>
      </c>
      <c r="X87" s="9" t="s">
        <v>498</v>
      </c>
    </row>
    <row r="88" spans="1:24" x14ac:dyDescent="0.25">
      <c r="A88" s="5" t="s">
        <v>49</v>
      </c>
      <c r="B88" s="5" t="s">
        <v>109</v>
      </c>
      <c r="C88" s="8" t="s">
        <v>17</v>
      </c>
      <c r="D88" s="51">
        <v>13163</v>
      </c>
      <c r="E88" s="51">
        <v>150</v>
      </c>
      <c r="F88" s="51">
        <v>400</v>
      </c>
      <c r="G88" s="51">
        <v>130</v>
      </c>
      <c r="H88" s="51">
        <v>550</v>
      </c>
      <c r="I88" s="51">
        <v>170</v>
      </c>
      <c r="J88" s="51"/>
      <c r="K88" s="51">
        <v>250</v>
      </c>
      <c r="L88" s="51"/>
      <c r="M88" s="51"/>
      <c r="N88" s="51"/>
      <c r="O88" s="78">
        <f t="shared" si="8"/>
        <v>14813</v>
      </c>
      <c r="P88" s="51"/>
      <c r="Q88" s="51">
        <v>1200</v>
      </c>
      <c r="R88" s="51">
        <v>2763</v>
      </c>
      <c r="S88" s="51"/>
      <c r="T88" s="51"/>
      <c r="U88" s="50"/>
      <c r="V88" s="50"/>
      <c r="W88" s="78">
        <f t="shared" si="9"/>
        <v>18776</v>
      </c>
      <c r="X88" s="9" t="s">
        <v>491</v>
      </c>
    </row>
    <row r="89" spans="1:24" ht="30" x14ac:dyDescent="0.25">
      <c r="A89" s="5" t="s">
        <v>49</v>
      </c>
      <c r="B89" s="5" t="s">
        <v>43</v>
      </c>
      <c r="C89" s="8" t="s">
        <v>44</v>
      </c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78">
        <f t="shared" si="8"/>
        <v>0</v>
      </c>
      <c r="P89" s="51"/>
      <c r="Q89" s="51"/>
      <c r="R89" s="51"/>
      <c r="S89" s="51"/>
      <c r="T89" s="51"/>
      <c r="U89" s="50">
        <v>13560</v>
      </c>
      <c r="V89" s="50"/>
      <c r="W89" s="78">
        <f t="shared" si="9"/>
        <v>13560</v>
      </c>
      <c r="X89" s="9" t="s">
        <v>496</v>
      </c>
    </row>
    <row r="90" spans="1:24" x14ac:dyDescent="0.25">
      <c r="A90" s="5" t="s">
        <v>49</v>
      </c>
      <c r="B90" s="5" t="s">
        <v>45</v>
      </c>
      <c r="C90" s="8"/>
      <c r="D90" s="51">
        <v>7511</v>
      </c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78">
        <f t="shared" si="8"/>
        <v>7511</v>
      </c>
      <c r="P90" s="51"/>
      <c r="Q90" s="51"/>
      <c r="R90" s="51"/>
      <c r="S90" s="51"/>
      <c r="T90" s="51"/>
      <c r="U90" s="50"/>
      <c r="V90" s="50"/>
      <c r="W90" s="78">
        <f t="shared" si="9"/>
        <v>7511</v>
      </c>
      <c r="X90" s="9" t="s">
        <v>488</v>
      </c>
    </row>
    <row r="91" spans="1:24" x14ac:dyDescent="0.25">
      <c r="A91" s="5" t="s">
        <v>49</v>
      </c>
      <c r="B91" s="5" t="s">
        <v>46</v>
      </c>
      <c r="C91" s="8"/>
      <c r="D91" s="51">
        <v>5725</v>
      </c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78">
        <f t="shared" si="8"/>
        <v>5725</v>
      </c>
      <c r="P91" s="51"/>
      <c r="Q91" s="51"/>
      <c r="R91" s="51"/>
      <c r="S91" s="51"/>
      <c r="T91" s="51"/>
      <c r="U91" s="50"/>
      <c r="V91" s="50"/>
      <c r="W91" s="78">
        <f t="shared" si="9"/>
        <v>5725</v>
      </c>
      <c r="X91" s="9" t="s">
        <v>488</v>
      </c>
    </row>
    <row r="92" spans="1:24" x14ac:dyDescent="0.25">
      <c r="A92" s="21" t="s">
        <v>49</v>
      </c>
      <c r="B92" s="21" t="s">
        <v>47</v>
      </c>
      <c r="C92" s="22"/>
      <c r="D92" s="23">
        <f t="shared" ref="D92:W92" si="10">SUM(D67:D91)</f>
        <v>490481</v>
      </c>
      <c r="E92" s="23">
        <f t="shared" si="10"/>
        <v>1984</v>
      </c>
      <c r="F92" s="23">
        <f t="shared" si="10"/>
        <v>39784</v>
      </c>
      <c r="G92" s="23">
        <f t="shared" si="10"/>
        <v>5396</v>
      </c>
      <c r="H92" s="23">
        <f t="shared" si="10"/>
        <v>17510</v>
      </c>
      <c r="I92" s="23">
        <f t="shared" si="10"/>
        <v>4436</v>
      </c>
      <c r="J92" s="23">
        <f t="shared" si="10"/>
        <v>2700</v>
      </c>
      <c r="K92" s="23">
        <f t="shared" si="10"/>
        <v>13388</v>
      </c>
      <c r="L92" s="23">
        <f t="shared" si="10"/>
        <v>21191</v>
      </c>
      <c r="M92" s="23">
        <f t="shared" si="10"/>
        <v>11881</v>
      </c>
      <c r="N92" s="23">
        <f t="shared" si="10"/>
        <v>0</v>
      </c>
      <c r="O92" s="23">
        <f t="shared" si="10"/>
        <v>608751</v>
      </c>
      <c r="P92" s="23">
        <f t="shared" si="10"/>
        <v>110</v>
      </c>
      <c r="Q92" s="23">
        <f t="shared" si="10"/>
        <v>117850</v>
      </c>
      <c r="R92" s="23">
        <f t="shared" si="10"/>
        <v>22664</v>
      </c>
      <c r="S92" s="23">
        <f t="shared" si="10"/>
        <v>2859</v>
      </c>
      <c r="T92" s="23">
        <f t="shared" si="10"/>
        <v>0</v>
      </c>
      <c r="U92" s="23">
        <f t="shared" si="10"/>
        <v>13560</v>
      </c>
      <c r="V92" s="23">
        <f t="shared" si="10"/>
        <v>0</v>
      </c>
      <c r="W92" s="23">
        <f t="shared" si="10"/>
        <v>765794</v>
      </c>
      <c r="X92" s="9"/>
    </row>
    <row r="93" spans="1:24" x14ac:dyDescent="0.25">
      <c r="A93" s="5" t="s">
        <v>57</v>
      </c>
      <c r="B93" s="5" t="s">
        <v>10</v>
      </c>
      <c r="C93" s="8" t="s">
        <v>11</v>
      </c>
      <c r="D93" s="50">
        <v>51639</v>
      </c>
      <c r="E93" s="50">
        <v>1272</v>
      </c>
      <c r="F93" s="50">
        <v>1825</v>
      </c>
      <c r="G93" s="50">
        <v>152</v>
      </c>
      <c r="H93" s="50">
        <v>1191</v>
      </c>
      <c r="I93" s="50">
        <v>223</v>
      </c>
      <c r="J93" s="50"/>
      <c r="K93" s="50">
        <v>3381</v>
      </c>
      <c r="L93" s="50"/>
      <c r="M93" s="50"/>
      <c r="N93" s="50">
        <v>893</v>
      </c>
      <c r="O93" s="78">
        <f t="shared" ref="O93:O123" si="11">D93+E93+F93+G93+H93+J93+K93+L93+M93+N93+I93</f>
        <v>60576</v>
      </c>
      <c r="P93" s="50">
        <v>15</v>
      </c>
      <c r="Q93" s="50">
        <v>7036</v>
      </c>
      <c r="R93" s="50">
        <v>3026</v>
      </c>
      <c r="S93" s="50"/>
      <c r="T93" s="50"/>
      <c r="U93" s="50"/>
      <c r="V93" s="50"/>
      <c r="W93" s="78">
        <f t="shared" ref="W93:W123" si="12">O93+P93+Q93+R93+S93+T93+U93+V93</f>
        <v>70653</v>
      </c>
      <c r="X93" s="9" t="s">
        <v>488</v>
      </c>
    </row>
    <row r="94" spans="1:24" x14ac:dyDescent="0.25">
      <c r="A94" s="5" t="s">
        <v>57</v>
      </c>
      <c r="B94" s="5" t="s">
        <v>34</v>
      </c>
      <c r="C94" s="8" t="s">
        <v>35</v>
      </c>
      <c r="D94" s="50"/>
      <c r="E94" s="50">
        <v>51</v>
      </c>
      <c r="F94" s="50"/>
      <c r="G94" s="50"/>
      <c r="H94" s="50"/>
      <c r="I94" s="50"/>
      <c r="J94" s="50"/>
      <c r="K94" s="50">
        <v>708</v>
      </c>
      <c r="L94" s="50"/>
      <c r="M94" s="50"/>
      <c r="N94" s="50"/>
      <c r="O94" s="78">
        <f t="shared" si="11"/>
        <v>759</v>
      </c>
      <c r="P94" s="50"/>
      <c r="Q94" s="50">
        <v>108</v>
      </c>
      <c r="R94" s="50">
        <v>15</v>
      </c>
      <c r="S94" s="50"/>
      <c r="T94" s="50"/>
      <c r="U94" s="50"/>
      <c r="V94" s="50"/>
      <c r="W94" s="78">
        <f t="shared" si="12"/>
        <v>882</v>
      </c>
      <c r="X94" s="9" t="s">
        <v>488</v>
      </c>
    </row>
    <row r="95" spans="1:24" ht="26.25" x14ac:dyDescent="0.25">
      <c r="A95" s="5" t="s">
        <v>57</v>
      </c>
      <c r="B95" s="5" t="s">
        <v>58</v>
      </c>
      <c r="C95" s="8" t="s">
        <v>13</v>
      </c>
      <c r="D95" s="50">
        <v>119618</v>
      </c>
      <c r="E95" s="50">
        <v>28</v>
      </c>
      <c r="F95" s="50">
        <v>7723</v>
      </c>
      <c r="G95" s="50">
        <v>285</v>
      </c>
      <c r="H95" s="50">
        <v>348</v>
      </c>
      <c r="I95" s="50">
        <v>959</v>
      </c>
      <c r="J95" s="50"/>
      <c r="K95" s="50">
        <v>4130</v>
      </c>
      <c r="L95" s="50"/>
      <c r="M95" s="50"/>
      <c r="N95" s="50"/>
      <c r="O95" s="78">
        <f t="shared" si="11"/>
        <v>133091</v>
      </c>
      <c r="P95" s="50"/>
      <c r="Q95" s="50">
        <v>7635</v>
      </c>
      <c r="R95" s="50">
        <v>3270</v>
      </c>
      <c r="S95" s="50"/>
      <c r="T95" s="50"/>
      <c r="U95" s="50"/>
      <c r="V95" s="50"/>
      <c r="W95" s="78">
        <f t="shared" si="12"/>
        <v>143996</v>
      </c>
      <c r="X95" s="9" t="s">
        <v>489</v>
      </c>
    </row>
    <row r="96" spans="1:24" ht="26.25" x14ac:dyDescent="0.25">
      <c r="A96" s="5" t="s">
        <v>57</v>
      </c>
      <c r="B96" s="5" t="s">
        <v>362</v>
      </c>
      <c r="C96" s="8" t="s">
        <v>13</v>
      </c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78">
        <f t="shared" si="11"/>
        <v>0</v>
      </c>
      <c r="P96" s="50"/>
      <c r="Q96" s="50">
        <v>5000</v>
      </c>
      <c r="R96" s="50">
        <v>10065</v>
      </c>
      <c r="S96" s="50"/>
      <c r="T96" s="50"/>
      <c r="U96" s="50"/>
      <c r="V96" s="50"/>
      <c r="W96" s="78">
        <f t="shared" si="12"/>
        <v>15065</v>
      </c>
      <c r="X96" s="9" t="s">
        <v>490</v>
      </c>
    </row>
    <row r="97" spans="1:24" x14ac:dyDescent="0.25">
      <c r="A97" s="5" t="s">
        <v>57</v>
      </c>
      <c r="B97" s="5" t="s">
        <v>361</v>
      </c>
      <c r="C97" s="8" t="s">
        <v>13</v>
      </c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78">
        <f t="shared" si="11"/>
        <v>0</v>
      </c>
      <c r="P97" s="50"/>
      <c r="Q97" s="50">
        <v>20116</v>
      </c>
      <c r="R97" s="50">
        <v>4000</v>
      </c>
      <c r="S97" s="50"/>
      <c r="T97" s="50"/>
      <c r="U97" s="50"/>
      <c r="V97" s="50"/>
      <c r="W97" s="78">
        <f t="shared" si="12"/>
        <v>24116</v>
      </c>
      <c r="X97" s="9" t="s">
        <v>490</v>
      </c>
    </row>
    <row r="98" spans="1:24" x14ac:dyDescent="0.25">
      <c r="A98" s="5" t="s">
        <v>57</v>
      </c>
      <c r="B98" s="5" t="s">
        <v>59</v>
      </c>
      <c r="C98" s="8" t="s">
        <v>21</v>
      </c>
      <c r="D98" s="50">
        <v>9485</v>
      </c>
      <c r="E98" s="50">
        <v>87</v>
      </c>
      <c r="F98" s="50"/>
      <c r="G98" s="50"/>
      <c r="H98" s="50">
        <v>378</v>
      </c>
      <c r="I98" s="50">
        <v>62</v>
      </c>
      <c r="J98" s="50">
        <v>537</v>
      </c>
      <c r="K98" s="50"/>
      <c r="L98" s="50"/>
      <c r="M98" s="50"/>
      <c r="N98" s="50"/>
      <c r="O98" s="78">
        <f t="shared" si="11"/>
        <v>10549</v>
      </c>
      <c r="P98" s="50">
        <v>33</v>
      </c>
      <c r="Q98" s="50">
        <v>527</v>
      </c>
      <c r="R98" s="50">
        <v>625</v>
      </c>
      <c r="S98" s="50">
        <f>500+508</f>
        <v>1008</v>
      </c>
      <c r="T98" s="50"/>
      <c r="U98" s="50"/>
      <c r="V98" s="50"/>
      <c r="W98" s="78">
        <f t="shared" si="12"/>
        <v>12742</v>
      </c>
      <c r="X98" s="9" t="s">
        <v>493</v>
      </c>
    </row>
    <row r="99" spans="1:24" x14ac:dyDescent="0.25">
      <c r="A99" s="5" t="s">
        <v>57</v>
      </c>
      <c r="B99" s="5" t="s">
        <v>60</v>
      </c>
      <c r="C99" s="8" t="s">
        <v>21</v>
      </c>
      <c r="D99" s="50">
        <v>5912</v>
      </c>
      <c r="E99" s="50">
        <v>57</v>
      </c>
      <c r="F99" s="50">
        <v>569</v>
      </c>
      <c r="G99" s="50">
        <v>8</v>
      </c>
      <c r="H99" s="50">
        <v>263</v>
      </c>
      <c r="I99" s="50">
        <v>28</v>
      </c>
      <c r="J99" s="50"/>
      <c r="K99" s="50"/>
      <c r="L99" s="50"/>
      <c r="M99" s="50"/>
      <c r="N99" s="50"/>
      <c r="O99" s="78">
        <f t="shared" si="11"/>
        <v>6837</v>
      </c>
      <c r="P99" s="50">
        <v>33</v>
      </c>
      <c r="Q99" s="50">
        <v>340</v>
      </c>
      <c r="R99" s="50">
        <v>370</v>
      </c>
      <c r="S99" s="50">
        <f>550+800</f>
        <v>1350</v>
      </c>
      <c r="T99" s="50"/>
      <c r="U99" s="50"/>
      <c r="V99" s="50"/>
      <c r="W99" s="78">
        <f t="shared" si="12"/>
        <v>8930</v>
      </c>
      <c r="X99" s="9" t="s">
        <v>493</v>
      </c>
    </row>
    <row r="100" spans="1:24" x14ac:dyDescent="0.25">
      <c r="A100" s="5" t="s">
        <v>57</v>
      </c>
      <c r="B100" s="5" t="s">
        <v>22</v>
      </c>
      <c r="C100" s="8" t="s">
        <v>21</v>
      </c>
      <c r="D100" s="50">
        <v>20847</v>
      </c>
      <c r="E100" s="50">
        <v>84</v>
      </c>
      <c r="F100" s="50">
        <v>3453</v>
      </c>
      <c r="G100" s="50">
        <v>65</v>
      </c>
      <c r="H100" s="50">
        <v>2451</v>
      </c>
      <c r="I100" s="50">
        <v>158</v>
      </c>
      <c r="J100" s="50"/>
      <c r="K100" s="50">
        <v>766</v>
      </c>
      <c r="L100" s="50"/>
      <c r="M100" s="50"/>
      <c r="N100" s="50"/>
      <c r="O100" s="78">
        <f t="shared" si="11"/>
        <v>27824</v>
      </c>
      <c r="P100" s="50"/>
      <c r="Q100" s="50">
        <v>6940</v>
      </c>
      <c r="R100" s="50">
        <v>2888</v>
      </c>
      <c r="S100" s="50"/>
      <c r="T100" s="50"/>
      <c r="U100" s="50"/>
      <c r="V100" s="50"/>
      <c r="W100" s="78">
        <f t="shared" si="12"/>
        <v>37652</v>
      </c>
      <c r="X100" s="9" t="s">
        <v>493</v>
      </c>
    </row>
    <row r="101" spans="1:24" x14ac:dyDescent="0.25">
      <c r="A101" s="5" t="s">
        <v>57</v>
      </c>
      <c r="B101" s="5" t="s">
        <v>61</v>
      </c>
      <c r="C101" s="8" t="s">
        <v>21</v>
      </c>
      <c r="D101" s="50"/>
      <c r="E101" s="50"/>
      <c r="F101" s="50"/>
      <c r="G101" s="50"/>
      <c r="H101" s="50">
        <v>38</v>
      </c>
      <c r="I101" s="50"/>
      <c r="J101" s="50">
        <v>459</v>
      </c>
      <c r="K101" s="50"/>
      <c r="L101" s="50"/>
      <c r="M101" s="50"/>
      <c r="N101" s="50"/>
      <c r="O101" s="78">
        <f t="shared" si="11"/>
        <v>497</v>
      </c>
      <c r="P101" s="50"/>
      <c r="Q101" s="50">
        <v>3457</v>
      </c>
      <c r="R101" s="50">
        <v>550</v>
      </c>
      <c r="S101" s="50"/>
      <c r="T101" s="50"/>
      <c r="U101" s="50"/>
      <c r="V101" s="50"/>
      <c r="W101" s="78">
        <f t="shared" si="12"/>
        <v>4504</v>
      </c>
      <c r="X101" s="9" t="s">
        <v>493</v>
      </c>
    </row>
    <row r="102" spans="1:24" x14ac:dyDescent="0.25">
      <c r="A102" s="5" t="s">
        <v>57</v>
      </c>
      <c r="B102" s="5" t="s">
        <v>62</v>
      </c>
      <c r="C102" s="8" t="s">
        <v>24</v>
      </c>
      <c r="D102" s="50">
        <v>25925</v>
      </c>
      <c r="E102" s="50">
        <v>280</v>
      </c>
      <c r="F102" s="50">
        <v>3622</v>
      </c>
      <c r="G102" s="50">
        <v>839</v>
      </c>
      <c r="H102" s="50">
        <v>2731</v>
      </c>
      <c r="I102" s="50">
        <v>146</v>
      </c>
      <c r="J102" s="50"/>
      <c r="K102" s="50">
        <v>1418</v>
      </c>
      <c r="L102" s="50">
        <v>6018</v>
      </c>
      <c r="M102" s="50"/>
      <c r="N102" s="50"/>
      <c r="O102" s="78">
        <f t="shared" si="11"/>
        <v>40979</v>
      </c>
      <c r="P102" s="50">
        <v>15</v>
      </c>
      <c r="Q102" s="50">
        <v>4157</v>
      </c>
      <c r="R102" s="50">
        <v>5097</v>
      </c>
      <c r="S102" s="50"/>
      <c r="T102" s="50"/>
      <c r="U102" s="50"/>
      <c r="V102" s="50"/>
      <c r="W102" s="78">
        <f t="shared" si="12"/>
        <v>50248</v>
      </c>
      <c r="X102" s="9" t="s">
        <v>498</v>
      </c>
    </row>
    <row r="103" spans="1:24" x14ac:dyDescent="0.25">
      <c r="A103" s="5" t="s">
        <v>57</v>
      </c>
      <c r="B103" s="5" t="s">
        <v>29</v>
      </c>
      <c r="C103" s="8" t="s">
        <v>27</v>
      </c>
      <c r="D103" s="50"/>
      <c r="E103" s="50"/>
      <c r="F103" s="50"/>
      <c r="G103" s="50"/>
      <c r="H103" s="50"/>
      <c r="I103" s="50"/>
      <c r="J103" s="50"/>
      <c r="K103" s="50"/>
      <c r="L103" s="50">
        <v>234</v>
      </c>
      <c r="M103" s="50"/>
      <c r="N103" s="50"/>
      <c r="O103" s="78">
        <f t="shared" si="11"/>
        <v>234</v>
      </c>
      <c r="P103" s="50"/>
      <c r="Q103" s="50"/>
      <c r="R103" s="50"/>
      <c r="S103" s="50"/>
      <c r="T103" s="50"/>
      <c r="U103" s="50"/>
      <c r="V103" s="50"/>
      <c r="W103" s="78">
        <f t="shared" si="12"/>
        <v>234</v>
      </c>
      <c r="X103" s="9" t="s">
        <v>499</v>
      </c>
    </row>
    <row r="104" spans="1:24" ht="26.25" x14ac:dyDescent="0.25">
      <c r="A104" s="5" t="s">
        <v>57</v>
      </c>
      <c r="B104" s="5" t="s">
        <v>25</v>
      </c>
      <c r="C104" s="8" t="s">
        <v>24</v>
      </c>
      <c r="D104" s="50">
        <f>25761+463</f>
        <v>26224</v>
      </c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78">
        <f t="shared" si="11"/>
        <v>26224</v>
      </c>
      <c r="P104" s="50"/>
      <c r="Q104" s="50"/>
      <c r="R104" s="50"/>
      <c r="S104" s="50"/>
      <c r="T104" s="50"/>
      <c r="U104" s="50"/>
      <c r="V104" s="50"/>
      <c r="W104" s="78">
        <f t="shared" si="12"/>
        <v>26224</v>
      </c>
      <c r="X104" s="9" t="s">
        <v>500</v>
      </c>
    </row>
    <row r="105" spans="1:24" x14ac:dyDescent="0.25">
      <c r="A105" s="5" t="s">
        <v>57</v>
      </c>
      <c r="B105" s="5" t="s">
        <v>26</v>
      </c>
      <c r="C105" s="8" t="s">
        <v>27</v>
      </c>
      <c r="D105" s="50">
        <v>9843</v>
      </c>
      <c r="E105" s="50">
        <v>852</v>
      </c>
      <c r="F105" s="50"/>
      <c r="G105" s="50">
        <v>828</v>
      </c>
      <c r="H105" s="50">
        <v>6394</v>
      </c>
      <c r="I105" s="50">
        <v>515</v>
      </c>
      <c r="J105" s="50">
        <v>2289</v>
      </c>
      <c r="K105" s="50">
        <v>700</v>
      </c>
      <c r="L105" s="50">
        <v>2331</v>
      </c>
      <c r="M105" s="50"/>
      <c r="N105" s="50"/>
      <c r="O105" s="78">
        <f t="shared" si="11"/>
        <v>23752</v>
      </c>
      <c r="P105" s="50">
        <v>170</v>
      </c>
      <c r="Q105" s="50">
        <v>10844</v>
      </c>
      <c r="R105" s="50">
        <v>10200</v>
      </c>
      <c r="S105" s="50">
        <v>240</v>
      </c>
      <c r="T105" s="50"/>
      <c r="U105" s="50"/>
      <c r="V105" s="50"/>
      <c r="W105" s="78">
        <f t="shared" si="12"/>
        <v>45206</v>
      </c>
      <c r="X105" s="9" t="s">
        <v>498</v>
      </c>
    </row>
    <row r="106" spans="1:24" ht="26.25" x14ac:dyDescent="0.25">
      <c r="A106" s="5" t="s">
        <v>57</v>
      </c>
      <c r="B106" s="5" t="s">
        <v>54</v>
      </c>
      <c r="C106" s="8" t="s">
        <v>27</v>
      </c>
      <c r="D106" s="50">
        <v>4596</v>
      </c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78">
        <f t="shared" si="11"/>
        <v>4596</v>
      </c>
      <c r="P106" s="50"/>
      <c r="Q106" s="50"/>
      <c r="R106" s="50"/>
      <c r="S106" s="50"/>
      <c r="T106" s="50"/>
      <c r="U106" s="50"/>
      <c r="V106" s="50"/>
      <c r="W106" s="78">
        <f t="shared" si="12"/>
        <v>4596</v>
      </c>
      <c r="X106" s="9" t="s">
        <v>498</v>
      </c>
    </row>
    <row r="107" spans="1:24" ht="26.25" x14ac:dyDescent="0.25">
      <c r="A107" s="5" t="s">
        <v>57</v>
      </c>
      <c r="B107" s="5" t="s">
        <v>380</v>
      </c>
      <c r="C107" s="8" t="s">
        <v>27</v>
      </c>
      <c r="D107" s="50"/>
      <c r="E107" s="50"/>
      <c r="F107" s="50"/>
      <c r="G107" s="50"/>
      <c r="H107" s="50"/>
      <c r="I107" s="50"/>
      <c r="J107" s="50"/>
      <c r="K107" s="50"/>
      <c r="L107" s="50">
        <v>2658</v>
      </c>
      <c r="M107" s="50"/>
      <c r="N107" s="50"/>
      <c r="O107" s="78">
        <f t="shared" si="11"/>
        <v>2658</v>
      </c>
      <c r="P107" s="50"/>
      <c r="Q107" s="50"/>
      <c r="R107" s="50"/>
      <c r="S107" s="50"/>
      <c r="T107" s="50"/>
      <c r="U107" s="50"/>
      <c r="V107" s="50"/>
      <c r="W107" s="78">
        <f t="shared" si="12"/>
        <v>2658</v>
      </c>
      <c r="X107" s="9" t="s">
        <v>498</v>
      </c>
    </row>
    <row r="108" spans="1:24" ht="26.25" x14ac:dyDescent="0.25">
      <c r="A108" s="5" t="s">
        <v>57</v>
      </c>
      <c r="B108" s="5" t="s">
        <v>381</v>
      </c>
      <c r="C108" s="8" t="s">
        <v>27</v>
      </c>
      <c r="D108" s="50"/>
      <c r="E108" s="50"/>
      <c r="F108" s="50"/>
      <c r="G108" s="50"/>
      <c r="H108" s="50"/>
      <c r="I108" s="50"/>
      <c r="J108" s="50"/>
      <c r="K108" s="50"/>
      <c r="L108" s="50">
        <v>2658</v>
      </c>
      <c r="M108" s="50"/>
      <c r="N108" s="50"/>
      <c r="O108" s="78">
        <f t="shared" si="11"/>
        <v>2658</v>
      </c>
      <c r="P108" s="50"/>
      <c r="Q108" s="50"/>
      <c r="R108" s="50"/>
      <c r="S108" s="50"/>
      <c r="T108" s="50"/>
      <c r="U108" s="50"/>
      <c r="V108" s="50"/>
      <c r="W108" s="78">
        <f t="shared" si="12"/>
        <v>2658</v>
      </c>
      <c r="X108" s="9" t="s">
        <v>498</v>
      </c>
    </row>
    <row r="109" spans="1:24" ht="30" x14ac:dyDescent="0.25">
      <c r="A109" s="5" t="s">
        <v>57</v>
      </c>
      <c r="B109" s="5" t="s">
        <v>63</v>
      </c>
      <c r="C109" s="8" t="s">
        <v>64</v>
      </c>
      <c r="D109" s="50">
        <v>107229</v>
      </c>
      <c r="E109" s="50">
        <v>403</v>
      </c>
      <c r="F109" s="50"/>
      <c r="G109" s="50">
        <v>2338</v>
      </c>
      <c r="H109" s="50">
        <v>9206</v>
      </c>
      <c r="I109" s="50">
        <v>1188</v>
      </c>
      <c r="J109" s="50">
        <v>1620</v>
      </c>
      <c r="K109" s="50">
        <v>1900</v>
      </c>
      <c r="L109" s="50">
        <v>34800</v>
      </c>
      <c r="M109" s="50"/>
      <c r="N109" s="50"/>
      <c r="O109" s="78">
        <f t="shared" si="11"/>
        <v>158684</v>
      </c>
      <c r="P109" s="50">
        <v>15</v>
      </c>
      <c r="Q109" s="50">
        <v>8060</v>
      </c>
      <c r="R109" s="50">
        <v>17821</v>
      </c>
      <c r="S109" s="50"/>
      <c r="T109" s="50"/>
      <c r="U109" s="50"/>
      <c r="V109" s="50"/>
      <c r="W109" s="78">
        <f t="shared" si="12"/>
        <v>184580</v>
      </c>
      <c r="X109" s="9" t="s">
        <v>501</v>
      </c>
    </row>
    <row r="110" spans="1:24" ht="39" x14ac:dyDescent="0.25">
      <c r="A110" s="5" t="s">
        <v>57</v>
      </c>
      <c r="B110" s="5" t="s">
        <v>65</v>
      </c>
      <c r="C110" s="8" t="s">
        <v>64</v>
      </c>
      <c r="D110" s="50">
        <v>5305</v>
      </c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78">
        <f t="shared" si="11"/>
        <v>5305</v>
      </c>
      <c r="P110" s="50"/>
      <c r="Q110" s="50"/>
      <c r="R110" s="50"/>
      <c r="S110" s="50"/>
      <c r="T110" s="50"/>
      <c r="U110" s="50"/>
      <c r="V110" s="50"/>
      <c r="W110" s="78">
        <f t="shared" si="12"/>
        <v>5305</v>
      </c>
      <c r="X110" s="9" t="s">
        <v>496</v>
      </c>
    </row>
    <row r="111" spans="1:24" ht="30" x14ac:dyDescent="0.25">
      <c r="A111" s="5" t="s">
        <v>57</v>
      </c>
      <c r="B111" s="5" t="s">
        <v>66</v>
      </c>
      <c r="C111" s="8" t="s">
        <v>64</v>
      </c>
      <c r="D111" s="50">
        <v>2893</v>
      </c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78">
        <f t="shared" si="11"/>
        <v>2893</v>
      </c>
      <c r="P111" s="50"/>
      <c r="Q111" s="50"/>
      <c r="R111" s="50"/>
      <c r="S111" s="50"/>
      <c r="T111" s="50"/>
      <c r="U111" s="50"/>
      <c r="V111" s="50"/>
      <c r="W111" s="78">
        <f t="shared" si="12"/>
        <v>2893</v>
      </c>
      <c r="X111" s="9" t="s">
        <v>502</v>
      </c>
    </row>
    <row r="112" spans="1:24" x14ac:dyDescent="0.25">
      <c r="A112" s="5" t="s">
        <v>57</v>
      </c>
      <c r="B112" s="5" t="s">
        <v>67</v>
      </c>
      <c r="C112" s="8" t="s">
        <v>19</v>
      </c>
      <c r="D112" s="50">
        <v>849</v>
      </c>
      <c r="E112" s="50"/>
      <c r="F112" s="50"/>
      <c r="G112" s="50"/>
      <c r="H112" s="50"/>
      <c r="I112" s="50">
        <v>52</v>
      </c>
      <c r="J112" s="50"/>
      <c r="K112" s="50"/>
      <c r="L112" s="50"/>
      <c r="M112" s="50"/>
      <c r="N112" s="50">
        <v>50</v>
      </c>
      <c r="O112" s="78">
        <f t="shared" si="11"/>
        <v>951</v>
      </c>
      <c r="P112" s="50"/>
      <c r="Q112" s="50">
        <v>709</v>
      </c>
      <c r="R112" s="50">
        <v>500</v>
      </c>
      <c r="S112" s="50"/>
      <c r="T112" s="50"/>
      <c r="U112" s="50"/>
      <c r="V112" s="50"/>
      <c r="W112" s="78">
        <f t="shared" si="12"/>
        <v>2160</v>
      </c>
      <c r="X112" s="9" t="s">
        <v>492</v>
      </c>
    </row>
    <row r="113" spans="1:24" x14ac:dyDescent="0.25">
      <c r="A113" s="5" t="s">
        <v>57</v>
      </c>
      <c r="B113" s="5" t="s">
        <v>36</v>
      </c>
      <c r="C113" s="8" t="s">
        <v>31</v>
      </c>
      <c r="D113" s="50"/>
      <c r="E113" s="50">
        <v>5</v>
      </c>
      <c r="F113" s="50"/>
      <c r="G113" s="50"/>
      <c r="H113" s="50"/>
      <c r="I113" s="50"/>
      <c r="J113" s="50"/>
      <c r="K113" s="50">
        <v>6447</v>
      </c>
      <c r="L113" s="50"/>
      <c r="M113" s="50">
        <v>4900</v>
      </c>
      <c r="N113" s="50"/>
      <c r="O113" s="78">
        <f t="shared" si="11"/>
        <v>11352</v>
      </c>
      <c r="P113" s="50"/>
      <c r="Q113" s="50"/>
      <c r="R113" s="50"/>
      <c r="S113" s="50"/>
      <c r="T113" s="50"/>
      <c r="U113" s="50"/>
      <c r="V113" s="50"/>
      <c r="W113" s="78">
        <f t="shared" si="12"/>
        <v>11352</v>
      </c>
      <c r="X113" s="9" t="s">
        <v>498</v>
      </c>
    </row>
    <row r="114" spans="1:24" x14ac:dyDescent="0.25">
      <c r="A114" s="5" t="s">
        <v>57</v>
      </c>
      <c r="B114" s="5" t="s">
        <v>39</v>
      </c>
      <c r="C114" s="8" t="s">
        <v>27</v>
      </c>
      <c r="D114" s="50">
        <f>84536+893</f>
        <v>85429</v>
      </c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78">
        <f t="shared" si="11"/>
        <v>85429</v>
      </c>
      <c r="P114" s="50"/>
      <c r="Q114" s="50"/>
      <c r="R114" s="50"/>
      <c r="S114" s="50"/>
      <c r="T114" s="50"/>
      <c r="U114" s="50"/>
      <c r="V114" s="50"/>
      <c r="W114" s="78">
        <f t="shared" si="12"/>
        <v>85429</v>
      </c>
      <c r="X114" s="9" t="s">
        <v>498</v>
      </c>
    </row>
    <row r="115" spans="1:24" ht="26.25" x14ac:dyDescent="0.25">
      <c r="A115" s="5" t="s">
        <v>57</v>
      </c>
      <c r="B115" s="5" t="s">
        <v>40</v>
      </c>
      <c r="C115" s="8" t="s">
        <v>41</v>
      </c>
      <c r="D115" s="50">
        <f>4328+89</f>
        <v>4417</v>
      </c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78">
        <f t="shared" si="11"/>
        <v>4417</v>
      </c>
      <c r="P115" s="50"/>
      <c r="Q115" s="50"/>
      <c r="R115" s="50"/>
      <c r="S115" s="50"/>
      <c r="T115" s="50"/>
      <c r="U115" s="50"/>
      <c r="V115" s="50"/>
      <c r="W115" s="78">
        <f t="shared" si="12"/>
        <v>4417</v>
      </c>
      <c r="X115" s="9" t="s">
        <v>498</v>
      </c>
    </row>
    <row r="116" spans="1:24" ht="26.25" x14ac:dyDescent="0.25">
      <c r="A116" s="5" t="s">
        <v>57</v>
      </c>
      <c r="B116" s="5" t="s">
        <v>42</v>
      </c>
      <c r="C116" s="8" t="s">
        <v>24</v>
      </c>
      <c r="D116" s="50">
        <v>14552</v>
      </c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78">
        <f t="shared" si="11"/>
        <v>14552</v>
      </c>
      <c r="P116" s="50"/>
      <c r="Q116" s="50"/>
      <c r="R116" s="50"/>
      <c r="S116" s="50"/>
      <c r="T116" s="50"/>
      <c r="U116" s="50"/>
      <c r="V116" s="50"/>
      <c r="W116" s="78">
        <f t="shared" si="12"/>
        <v>14552</v>
      </c>
      <c r="X116" s="9" t="s">
        <v>498</v>
      </c>
    </row>
    <row r="117" spans="1:24" ht="26.25" x14ac:dyDescent="0.25">
      <c r="A117" s="5" t="s">
        <v>57</v>
      </c>
      <c r="B117" s="5" t="s">
        <v>68</v>
      </c>
      <c r="C117" s="8" t="s">
        <v>27</v>
      </c>
      <c r="D117" s="50">
        <v>380080</v>
      </c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78">
        <f t="shared" si="11"/>
        <v>380080</v>
      </c>
      <c r="P117" s="50"/>
      <c r="Q117" s="50">
        <v>142275</v>
      </c>
      <c r="R117" s="50"/>
      <c r="S117" s="50"/>
      <c r="T117" s="50"/>
      <c r="U117" s="50"/>
      <c r="V117" s="50"/>
      <c r="W117" s="78">
        <f t="shared" si="12"/>
        <v>522355</v>
      </c>
      <c r="X117" s="9" t="s">
        <v>498</v>
      </c>
    </row>
    <row r="118" spans="1:24" ht="26.25" x14ac:dyDescent="0.25">
      <c r="A118" s="5" t="s">
        <v>57</v>
      </c>
      <c r="B118" s="5" t="s">
        <v>69</v>
      </c>
      <c r="C118" s="8" t="s">
        <v>31</v>
      </c>
      <c r="D118" s="50">
        <v>13223</v>
      </c>
      <c r="E118" s="50"/>
      <c r="F118" s="50"/>
      <c r="G118" s="50"/>
      <c r="H118" s="50"/>
      <c r="I118" s="50"/>
      <c r="J118" s="50"/>
      <c r="K118" s="50"/>
      <c r="L118" s="50"/>
      <c r="M118" s="50"/>
      <c r="N118" s="50"/>
      <c r="O118" s="78">
        <f t="shared" si="11"/>
        <v>13223</v>
      </c>
      <c r="P118" s="50"/>
      <c r="Q118" s="50"/>
      <c r="R118" s="50"/>
      <c r="S118" s="50"/>
      <c r="T118" s="50"/>
      <c r="U118" s="50"/>
      <c r="V118" s="50"/>
      <c r="W118" s="78">
        <f t="shared" si="12"/>
        <v>13223</v>
      </c>
      <c r="X118" s="9" t="s">
        <v>498</v>
      </c>
    </row>
    <row r="119" spans="1:24" x14ac:dyDescent="0.25">
      <c r="A119" s="5" t="s">
        <v>57</v>
      </c>
      <c r="B119" s="5" t="s">
        <v>333</v>
      </c>
      <c r="C119" s="8" t="s">
        <v>134</v>
      </c>
      <c r="D119" s="50">
        <v>5941</v>
      </c>
      <c r="E119" s="50"/>
      <c r="F119" s="50"/>
      <c r="G119" s="50"/>
      <c r="H119" s="50"/>
      <c r="I119" s="50"/>
      <c r="J119" s="50"/>
      <c r="K119" s="50"/>
      <c r="L119" s="50"/>
      <c r="M119" s="50"/>
      <c r="N119" s="50"/>
      <c r="O119" s="78">
        <f t="shared" si="11"/>
        <v>5941</v>
      </c>
      <c r="P119" s="50"/>
      <c r="Q119" s="50"/>
      <c r="R119" s="50"/>
      <c r="S119" s="50"/>
      <c r="T119" s="50"/>
      <c r="U119" s="50"/>
      <c r="V119" s="50"/>
      <c r="W119" s="78">
        <f t="shared" si="12"/>
        <v>5941</v>
      </c>
      <c r="X119" s="9" t="s">
        <v>498</v>
      </c>
    </row>
    <row r="120" spans="1:24" ht="30" x14ac:dyDescent="0.25">
      <c r="A120" s="5" t="s">
        <v>57</v>
      </c>
      <c r="B120" s="5" t="s">
        <v>43</v>
      </c>
      <c r="C120" s="8" t="s">
        <v>44</v>
      </c>
      <c r="D120" s="50"/>
      <c r="E120" s="50"/>
      <c r="F120" s="50"/>
      <c r="G120" s="50"/>
      <c r="H120" s="50"/>
      <c r="I120" s="50"/>
      <c r="J120" s="50"/>
      <c r="K120" s="50"/>
      <c r="L120" s="50"/>
      <c r="M120" s="50"/>
      <c r="N120" s="50"/>
      <c r="O120" s="78">
        <f t="shared" si="11"/>
        <v>0</v>
      </c>
      <c r="P120" s="50"/>
      <c r="Q120" s="50"/>
      <c r="R120" s="50"/>
      <c r="S120" s="50"/>
      <c r="T120" s="50"/>
      <c r="U120" s="50">
        <v>10914</v>
      </c>
      <c r="V120" s="50"/>
      <c r="W120" s="78">
        <f t="shared" si="12"/>
        <v>10914</v>
      </c>
      <c r="X120" s="9" t="s">
        <v>496</v>
      </c>
    </row>
    <row r="121" spans="1:24" x14ac:dyDescent="0.25">
      <c r="A121" s="5" t="s">
        <v>57</v>
      </c>
      <c r="B121" s="5" t="s">
        <v>45</v>
      </c>
      <c r="C121" s="8"/>
      <c r="D121" s="50">
        <v>8313</v>
      </c>
      <c r="E121" s="50"/>
      <c r="F121" s="50"/>
      <c r="G121" s="50"/>
      <c r="H121" s="50"/>
      <c r="I121" s="50"/>
      <c r="J121" s="50"/>
      <c r="K121" s="50"/>
      <c r="L121" s="50"/>
      <c r="M121" s="50"/>
      <c r="N121" s="50"/>
      <c r="O121" s="78">
        <f t="shared" si="11"/>
        <v>8313</v>
      </c>
      <c r="P121" s="50"/>
      <c r="Q121" s="50"/>
      <c r="R121" s="50"/>
      <c r="S121" s="50"/>
      <c r="T121" s="50"/>
      <c r="U121" s="50"/>
      <c r="V121" s="50"/>
      <c r="W121" s="78">
        <f t="shared" si="12"/>
        <v>8313</v>
      </c>
      <c r="X121" s="9" t="s">
        <v>488</v>
      </c>
    </row>
    <row r="122" spans="1:24" x14ac:dyDescent="0.25">
      <c r="A122" s="5" t="s">
        <v>57</v>
      </c>
      <c r="B122" s="5" t="s">
        <v>46</v>
      </c>
      <c r="C122" s="8"/>
      <c r="D122" s="50">
        <v>7728</v>
      </c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78">
        <f t="shared" si="11"/>
        <v>7728</v>
      </c>
      <c r="P122" s="50"/>
      <c r="Q122" s="50"/>
      <c r="R122" s="50"/>
      <c r="S122" s="50"/>
      <c r="T122" s="50"/>
      <c r="U122" s="50"/>
      <c r="V122" s="50"/>
      <c r="W122" s="78">
        <f t="shared" si="12"/>
        <v>7728</v>
      </c>
      <c r="X122" s="9" t="s">
        <v>488</v>
      </c>
    </row>
    <row r="123" spans="1:24" ht="30" x14ac:dyDescent="0.25">
      <c r="A123" s="5" t="s">
        <v>57</v>
      </c>
      <c r="B123" s="5" t="s">
        <v>70</v>
      </c>
      <c r="C123" s="8" t="s">
        <v>33</v>
      </c>
      <c r="D123" s="50"/>
      <c r="E123" s="50">
        <v>51</v>
      </c>
      <c r="F123" s="50"/>
      <c r="G123" s="50"/>
      <c r="H123" s="50"/>
      <c r="I123" s="50"/>
      <c r="J123" s="50"/>
      <c r="K123" s="50">
        <v>676</v>
      </c>
      <c r="L123" s="50"/>
      <c r="M123" s="50"/>
      <c r="N123" s="50"/>
      <c r="O123" s="78">
        <f t="shared" si="11"/>
        <v>727</v>
      </c>
      <c r="P123" s="50"/>
      <c r="Q123" s="50">
        <v>30</v>
      </c>
      <c r="R123" s="50">
        <v>15</v>
      </c>
      <c r="S123" s="50"/>
      <c r="T123" s="50"/>
      <c r="U123" s="50"/>
      <c r="V123" s="50"/>
      <c r="W123" s="78">
        <f t="shared" si="12"/>
        <v>772</v>
      </c>
      <c r="X123" s="9" t="s">
        <v>496</v>
      </c>
    </row>
    <row r="124" spans="1:24" x14ac:dyDescent="0.25">
      <c r="A124" s="21" t="s">
        <v>57</v>
      </c>
      <c r="B124" s="21" t="s">
        <v>47</v>
      </c>
      <c r="C124" s="22"/>
      <c r="D124" s="23">
        <f t="shared" ref="D124:M124" si="13">SUM(D93:D123)</f>
        <v>910048</v>
      </c>
      <c r="E124" s="23">
        <f t="shared" si="13"/>
        <v>3170</v>
      </c>
      <c r="F124" s="23">
        <f t="shared" si="13"/>
        <v>17192</v>
      </c>
      <c r="G124" s="23">
        <f t="shared" si="13"/>
        <v>4515</v>
      </c>
      <c r="H124" s="23">
        <f t="shared" si="13"/>
        <v>23000</v>
      </c>
      <c r="I124" s="23">
        <f t="shared" si="13"/>
        <v>3331</v>
      </c>
      <c r="J124" s="23">
        <f t="shared" si="13"/>
        <v>4905</v>
      </c>
      <c r="K124" s="23">
        <f t="shared" si="13"/>
        <v>20126</v>
      </c>
      <c r="L124" s="23">
        <f t="shared" si="13"/>
        <v>48699</v>
      </c>
      <c r="M124" s="23">
        <f t="shared" si="13"/>
        <v>4900</v>
      </c>
      <c r="N124" s="23">
        <f t="shared" ref="N124:W124" si="14">SUM(N93:N123)</f>
        <v>943</v>
      </c>
      <c r="O124" s="23">
        <f t="shared" si="14"/>
        <v>1040829</v>
      </c>
      <c r="P124" s="23">
        <f t="shared" si="14"/>
        <v>281</v>
      </c>
      <c r="Q124" s="23">
        <f t="shared" si="14"/>
        <v>217234</v>
      </c>
      <c r="R124" s="23">
        <f t="shared" si="14"/>
        <v>58442</v>
      </c>
      <c r="S124" s="23">
        <f t="shared" si="14"/>
        <v>2598</v>
      </c>
      <c r="T124" s="23">
        <f t="shared" si="14"/>
        <v>0</v>
      </c>
      <c r="U124" s="23">
        <f t="shared" si="14"/>
        <v>10914</v>
      </c>
      <c r="V124" s="23">
        <f t="shared" si="14"/>
        <v>0</v>
      </c>
      <c r="W124" s="23">
        <f t="shared" si="14"/>
        <v>1330298</v>
      </c>
      <c r="X124" s="9"/>
    </row>
    <row r="125" spans="1:24" x14ac:dyDescent="0.25">
      <c r="A125" s="5" t="s">
        <v>71</v>
      </c>
      <c r="B125" s="5" t="s">
        <v>10</v>
      </c>
      <c r="C125" s="8" t="s">
        <v>11</v>
      </c>
      <c r="D125" s="50">
        <v>49192</v>
      </c>
      <c r="E125" s="50">
        <v>815</v>
      </c>
      <c r="F125" s="50"/>
      <c r="G125" s="50">
        <v>475</v>
      </c>
      <c r="H125" s="50">
        <v>2586</v>
      </c>
      <c r="I125" s="50">
        <v>510</v>
      </c>
      <c r="J125" s="50"/>
      <c r="K125" s="50">
        <v>3110</v>
      </c>
      <c r="L125" s="50"/>
      <c r="M125" s="50"/>
      <c r="N125" s="50"/>
      <c r="O125" s="78">
        <f t="shared" ref="O125:O160" si="15">D125+E125+F125+G125+H125+J125+K125+L125+M125+N125+I125</f>
        <v>56688</v>
      </c>
      <c r="P125" s="50"/>
      <c r="Q125" s="50">
        <v>7410</v>
      </c>
      <c r="R125" s="50">
        <v>4650</v>
      </c>
      <c r="S125" s="50"/>
      <c r="T125" s="50"/>
      <c r="U125" s="50"/>
      <c r="V125" s="50">
        <v>115</v>
      </c>
      <c r="W125" s="78">
        <f t="shared" ref="W125:W160" si="16">O125+P125+Q125+R125+S125+T125+U125+V125</f>
        <v>68863</v>
      </c>
      <c r="X125" s="9" t="s">
        <v>488</v>
      </c>
    </row>
    <row r="126" spans="1:24" x14ac:dyDescent="0.25">
      <c r="A126" s="5" t="s">
        <v>71</v>
      </c>
      <c r="B126" s="5" t="s">
        <v>72</v>
      </c>
      <c r="C126" s="8" t="s">
        <v>11</v>
      </c>
      <c r="D126" s="50"/>
      <c r="E126" s="50"/>
      <c r="F126" s="50"/>
      <c r="G126" s="50"/>
      <c r="H126" s="50"/>
      <c r="I126" s="50"/>
      <c r="J126" s="50"/>
      <c r="K126" s="50"/>
      <c r="L126" s="50"/>
      <c r="M126" s="50"/>
      <c r="N126" s="50"/>
      <c r="O126" s="78">
        <f t="shared" si="15"/>
        <v>0</v>
      </c>
      <c r="P126" s="50"/>
      <c r="Q126" s="50">
        <v>500</v>
      </c>
      <c r="R126" s="50">
        <v>400</v>
      </c>
      <c r="S126" s="50"/>
      <c r="T126" s="50"/>
      <c r="U126" s="50"/>
      <c r="V126" s="50"/>
      <c r="W126" s="78">
        <f t="shared" si="16"/>
        <v>900</v>
      </c>
      <c r="X126" s="9" t="s">
        <v>488</v>
      </c>
    </row>
    <row r="127" spans="1:24" x14ac:dyDescent="0.25">
      <c r="A127" s="5" t="s">
        <v>71</v>
      </c>
      <c r="B127" s="5" t="s">
        <v>74</v>
      </c>
      <c r="C127" s="8" t="s">
        <v>73</v>
      </c>
      <c r="D127" s="50"/>
      <c r="E127" s="50"/>
      <c r="F127" s="50"/>
      <c r="G127" s="50"/>
      <c r="H127" s="50"/>
      <c r="I127" s="50"/>
      <c r="J127" s="50"/>
      <c r="K127" s="50"/>
      <c r="L127" s="50"/>
      <c r="M127" s="50"/>
      <c r="N127" s="50"/>
      <c r="O127" s="78">
        <f t="shared" si="15"/>
        <v>0</v>
      </c>
      <c r="P127" s="50"/>
      <c r="Q127" s="50">
        <v>711</v>
      </c>
      <c r="R127" s="50"/>
      <c r="S127" s="50"/>
      <c r="T127" s="50"/>
      <c r="U127" s="50"/>
      <c r="V127" s="50"/>
      <c r="W127" s="78">
        <f t="shared" si="16"/>
        <v>711</v>
      </c>
      <c r="X127" s="9"/>
    </row>
    <row r="128" spans="1:24" x14ac:dyDescent="0.25">
      <c r="A128" s="5" t="s">
        <v>71</v>
      </c>
      <c r="B128" s="5" t="s">
        <v>34</v>
      </c>
      <c r="C128" s="8" t="s">
        <v>35</v>
      </c>
      <c r="D128" s="50"/>
      <c r="E128" s="50">
        <v>175</v>
      </c>
      <c r="F128" s="50">
        <v>650</v>
      </c>
      <c r="G128" s="50">
        <v>40</v>
      </c>
      <c r="H128" s="50">
        <v>217</v>
      </c>
      <c r="I128" s="50">
        <v>15</v>
      </c>
      <c r="J128" s="50"/>
      <c r="K128" s="50">
        <v>176</v>
      </c>
      <c r="L128" s="50"/>
      <c r="M128" s="50"/>
      <c r="N128" s="50"/>
      <c r="O128" s="78">
        <f t="shared" si="15"/>
        <v>1273</v>
      </c>
      <c r="P128" s="50"/>
      <c r="Q128" s="50">
        <v>65</v>
      </c>
      <c r="R128" s="50">
        <v>85</v>
      </c>
      <c r="S128" s="50"/>
      <c r="T128" s="50"/>
      <c r="U128" s="50"/>
      <c r="V128" s="50"/>
      <c r="W128" s="78">
        <f t="shared" si="16"/>
        <v>1423</v>
      </c>
      <c r="X128" s="9" t="s">
        <v>488</v>
      </c>
    </row>
    <row r="129" spans="1:24" x14ac:dyDescent="0.25">
      <c r="A129" s="5" t="s">
        <v>71</v>
      </c>
      <c r="B129" s="5" t="s">
        <v>67</v>
      </c>
      <c r="C129" s="8" t="s">
        <v>19</v>
      </c>
      <c r="D129" s="50">
        <v>13580</v>
      </c>
      <c r="E129" s="50"/>
      <c r="F129" s="50"/>
      <c r="G129" s="50"/>
      <c r="H129" s="50"/>
      <c r="I129" s="50"/>
      <c r="J129" s="50"/>
      <c r="K129" s="50">
        <v>3979</v>
      </c>
      <c r="L129" s="50"/>
      <c r="M129" s="50"/>
      <c r="N129" s="50"/>
      <c r="O129" s="78">
        <f t="shared" si="15"/>
        <v>17559</v>
      </c>
      <c r="P129" s="50">
        <v>34</v>
      </c>
      <c r="Q129" s="50">
        <v>2550</v>
      </c>
      <c r="R129" s="50">
        <v>2610</v>
      </c>
      <c r="S129" s="50"/>
      <c r="T129" s="50"/>
      <c r="U129" s="50">
        <v>1000</v>
      </c>
      <c r="V129" s="50"/>
      <c r="W129" s="78">
        <f t="shared" si="16"/>
        <v>23753</v>
      </c>
      <c r="X129" s="9" t="s">
        <v>492</v>
      </c>
    </row>
    <row r="130" spans="1:24" x14ac:dyDescent="0.25">
      <c r="A130" s="5" t="s">
        <v>71</v>
      </c>
      <c r="B130" s="5" t="s">
        <v>20</v>
      </c>
      <c r="C130" s="8" t="s">
        <v>21</v>
      </c>
      <c r="D130" s="50">
        <v>9485</v>
      </c>
      <c r="E130" s="50">
        <v>510</v>
      </c>
      <c r="F130" s="50">
        <v>954</v>
      </c>
      <c r="G130" s="50">
        <v>45</v>
      </c>
      <c r="H130" s="50">
        <v>610</v>
      </c>
      <c r="I130" s="50">
        <v>15</v>
      </c>
      <c r="J130" s="50"/>
      <c r="K130" s="50"/>
      <c r="L130" s="50"/>
      <c r="M130" s="50"/>
      <c r="N130" s="50"/>
      <c r="O130" s="78">
        <f t="shared" si="15"/>
        <v>11619</v>
      </c>
      <c r="P130" s="50"/>
      <c r="Q130" s="50">
        <v>480</v>
      </c>
      <c r="R130" s="50">
        <v>210</v>
      </c>
      <c r="S130" s="50">
        <v>3350</v>
      </c>
      <c r="T130" s="50"/>
      <c r="U130" s="50"/>
      <c r="V130" s="50"/>
      <c r="W130" s="78">
        <f t="shared" si="16"/>
        <v>15659</v>
      </c>
      <c r="X130" s="9" t="s">
        <v>493</v>
      </c>
    </row>
    <row r="131" spans="1:24" x14ac:dyDescent="0.25">
      <c r="A131" s="5" t="s">
        <v>71</v>
      </c>
      <c r="B131" s="5" t="s">
        <v>22</v>
      </c>
      <c r="C131" s="8" t="s">
        <v>21</v>
      </c>
      <c r="D131" s="50">
        <v>32611</v>
      </c>
      <c r="E131" s="50">
        <v>405</v>
      </c>
      <c r="F131" s="50">
        <v>3315</v>
      </c>
      <c r="G131" s="50">
        <v>110</v>
      </c>
      <c r="H131" s="50">
        <v>1455</v>
      </c>
      <c r="I131" s="50">
        <v>230</v>
      </c>
      <c r="J131" s="50">
        <v>480</v>
      </c>
      <c r="K131" s="50">
        <v>1081</v>
      </c>
      <c r="L131" s="50"/>
      <c r="M131" s="50"/>
      <c r="N131" s="50"/>
      <c r="O131" s="78">
        <f t="shared" si="15"/>
        <v>39687</v>
      </c>
      <c r="P131" s="50">
        <v>120</v>
      </c>
      <c r="Q131" s="50">
        <v>6670</v>
      </c>
      <c r="R131" s="50">
        <v>2775</v>
      </c>
      <c r="S131" s="50"/>
      <c r="T131" s="50"/>
      <c r="U131" s="50"/>
      <c r="V131" s="50"/>
      <c r="W131" s="78">
        <f t="shared" si="16"/>
        <v>49252</v>
      </c>
      <c r="X131" s="9" t="s">
        <v>493</v>
      </c>
    </row>
    <row r="132" spans="1:24" x14ac:dyDescent="0.25">
      <c r="A132" s="5" t="s">
        <v>71</v>
      </c>
      <c r="B132" s="5" t="s">
        <v>75</v>
      </c>
      <c r="C132" s="8" t="s">
        <v>21</v>
      </c>
      <c r="D132" s="50">
        <v>10736</v>
      </c>
      <c r="E132" s="50">
        <v>370</v>
      </c>
      <c r="F132" s="50"/>
      <c r="G132" s="50">
        <v>62</v>
      </c>
      <c r="H132" s="50">
        <v>701</v>
      </c>
      <c r="I132" s="50">
        <v>201</v>
      </c>
      <c r="J132" s="50">
        <v>3387</v>
      </c>
      <c r="K132" s="50">
        <v>70</v>
      </c>
      <c r="L132" s="50"/>
      <c r="M132" s="50"/>
      <c r="N132" s="50"/>
      <c r="O132" s="78">
        <f t="shared" si="15"/>
        <v>15527</v>
      </c>
      <c r="P132" s="50">
        <v>50</v>
      </c>
      <c r="Q132" s="50">
        <v>1309</v>
      </c>
      <c r="R132" s="50">
        <v>1200</v>
      </c>
      <c r="S132" s="50"/>
      <c r="T132" s="50"/>
      <c r="U132" s="50"/>
      <c r="V132" s="50"/>
      <c r="W132" s="78">
        <f t="shared" si="16"/>
        <v>18086</v>
      </c>
      <c r="X132" s="9" t="s">
        <v>498</v>
      </c>
    </row>
    <row r="133" spans="1:24" x14ac:dyDescent="0.25">
      <c r="A133" s="5" t="s">
        <v>71</v>
      </c>
      <c r="B133" s="5" t="s">
        <v>76</v>
      </c>
      <c r="C133" s="8" t="s">
        <v>24</v>
      </c>
      <c r="D133" s="50">
        <v>49899</v>
      </c>
      <c r="E133" s="50">
        <v>700</v>
      </c>
      <c r="F133" s="50">
        <v>7841</v>
      </c>
      <c r="G133" s="50">
        <v>459</v>
      </c>
      <c r="H133" s="50">
        <v>5552</v>
      </c>
      <c r="I133" s="50">
        <v>1250</v>
      </c>
      <c r="J133" s="50"/>
      <c r="K133" s="50">
        <v>1090</v>
      </c>
      <c r="L133" s="50">
        <v>11110</v>
      </c>
      <c r="M133" s="50"/>
      <c r="N133" s="50"/>
      <c r="O133" s="78">
        <f t="shared" si="15"/>
        <v>77901</v>
      </c>
      <c r="P133" s="50">
        <v>50</v>
      </c>
      <c r="Q133" s="50">
        <v>5580</v>
      </c>
      <c r="R133" s="50">
        <v>6500</v>
      </c>
      <c r="S133" s="50"/>
      <c r="T133" s="50"/>
      <c r="U133" s="50"/>
      <c r="V133" s="50"/>
      <c r="W133" s="78">
        <f t="shared" si="16"/>
        <v>90031</v>
      </c>
      <c r="X133" s="9" t="s">
        <v>498</v>
      </c>
    </row>
    <row r="134" spans="1:24" ht="26.25" x14ac:dyDescent="0.25">
      <c r="A134" s="5" t="s">
        <v>71</v>
      </c>
      <c r="B134" s="5" t="s">
        <v>25</v>
      </c>
      <c r="C134" s="8" t="s">
        <v>24</v>
      </c>
      <c r="D134" s="50">
        <f>52813+1050</f>
        <v>53863</v>
      </c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78">
        <f t="shared" si="15"/>
        <v>53863</v>
      </c>
      <c r="P134" s="50"/>
      <c r="Q134" s="50"/>
      <c r="R134" s="50"/>
      <c r="S134" s="50"/>
      <c r="T134" s="50"/>
      <c r="U134" s="50"/>
      <c r="V134" s="50"/>
      <c r="W134" s="78">
        <f t="shared" si="16"/>
        <v>53863</v>
      </c>
      <c r="X134" s="9" t="s">
        <v>498</v>
      </c>
    </row>
    <row r="135" spans="1:24" x14ac:dyDescent="0.25">
      <c r="A135" s="5" t="s">
        <v>71</v>
      </c>
      <c r="B135" s="5" t="s">
        <v>26</v>
      </c>
      <c r="C135" s="8" t="s">
        <v>27</v>
      </c>
      <c r="D135" s="50">
        <v>28635</v>
      </c>
      <c r="E135" s="50">
        <v>971</v>
      </c>
      <c r="F135" s="50">
        <v>20555</v>
      </c>
      <c r="G135" s="50">
        <v>2550</v>
      </c>
      <c r="H135" s="50">
        <v>6550</v>
      </c>
      <c r="I135" s="50">
        <v>1504</v>
      </c>
      <c r="J135" s="50"/>
      <c r="K135" s="50">
        <v>2020</v>
      </c>
      <c r="L135" s="50">
        <v>3374</v>
      </c>
      <c r="M135" s="50"/>
      <c r="N135" s="50"/>
      <c r="O135" s="78">
        <f t="shared" si="15"/>
        <v>66159</v>
      </c>
      <c r="P135" s="50">
        <v>546</v>
      </c>
      <c r="Q135" s="50">
        <v>13391</v>
      </c>
      <c r="R135" s="50">
        <v>12850</v>
      </c>
      <c r="S135" s="50"/>
      <c r="T135" s="50"/>
      <c r="U135" s="50"/>
      <c r="V135" s="50"/>
      <c r="W135" s="78">
        <f t="shared" si="16"/>
        <v>92946</v>
      </c>
      <c r="X135" s="9" t="s">
        <v>498</v>
      </c>
    </row>
    <row r="136" spans="1:24" ht="26.25" x14ac:dyDescent="0.25">
      <c r="A136" s="5" t="s">
        <v>71</v>
      </c>
      <c r="B136" s="5" t="s">
        <v>380</v>
      </c>
      <c r="C136" s="8" t="s">
        <v>27</v>
      </c>
      <c r="D136" s="50"/>
      <c r="E136" s="50"/>
      <c r="F136" s="50"/>
      <c r="G136" s="50"/>
      <c r="H136" s="50"/>
      <c r="I136" s="50"/>
      <c r="J136" s="50"/>
      <c r="K136" s="50"/>
      <c r="L136" s="50">
        <v>3067</v>
      </c>
      <c r="M136" s="50"/>
      <c r="N136" s="50"/>
      <c r="O136" s="78">
        <f t="shared" si="15"/>
        <v>3067</v>
      </c>
      <c r="P136" s="50"/>
      <c r="Q136" s="50"/>
      <c r="R136" s="50"/>
      <c r="S136" s="50"/>
      <c r="T136" s="50"/>
      <c r="U136" s="50"/>
      <c r="V136" s="50"/>
      <c r="W136" s="78">
        <f t="shared" si="16"/>
        <v>3067</v>
      </c>
      <c r="X136" s="9" t="s">
        <v>498</v>
      </c>
    </row>
    <row r="137" spans="1:24" ht="26.25" x14ac:dyDescent="0.25">
      <c r="A137" s="5" t="s">
        <v>71</v>
      </c>
      <c r="B137" s="5" t="s">
        <v>381</v>
      </c>
      <c r="C137" s="8" t="s">
        <v>27</v>
      </c>
      <c r="D137" s="50"/>
      <c r="E137" s="50"/>
      <c r="F137" s="50"/>
      <c r="G137" s="50"/>
      <c r="H137" s="50"/>
      <c r="I137" s="50"/>
      <c r="J137" s="50"/>
      <c r="K137" s="50"/>
      <c r="L137" s="50">
        <v>3067</v>
      </c>
      <c r="M137" s="50"/>
      <c r="N137" s="50"/>
      <c r="O137" s="78">
        <f t="shared" si="15"/>
        <v>3067</v>
      </c>
      <c r="P137" s="50"/>
      <c r="Q137" s="50"/>
      <c r="R137" s="50"/>
      <c r="S137" s="50"/>
      <c r="T137" s="50"/>
      <c r="U137" s="50"/>
      <c r="V137" s="50"/>
      <c r="W137" s="78">
        <f t="shared" si="16"/>
        <v>3067</v>
      </c>
      <c r="X137" s="9" t="s">
        <v>498</v>
      </c>
    </row>
    <row r="138" spans="1:24" ht="26.25" x14ac:dyDescent="0.25">
      <c r="A138" s="5" t="s">
        <v>71</v>
      </c>
      <c r="B138" s="5" t="s">
        <v>77</v>
      </c>
      <c r="C138" s="11" t="s">
        <v>38</v>
      </c>
      <c r="D138" s="50"/>
      <c r="E138" s="50"/>
      <c r="F138" s="50"/>
      <c r="G138" s="50"/>
      <c r="H138" s="50"/>
      <c r="I138" s="50"/>
      <c r="J138" s="50"/>
      <c r="K138" s="50"/>
      <c r="L138" s="50"/>
      <c r="M138" s="50"/>
      <c r="N138" s="50"/>
      <c r="O138" s="78">
        <f t="shared" si="15"/>
        <v>0</v>
      </c>
      <c r="P138" s="50"/>
      <c r="Q138" s="50">
        <v>1800</v>
      </c>
      <c r="R138" s="50">
        <v>50</v>
      </c>
      <c r="S138" s="50"/>
      <c r="T138" s="50"/>
      <c r="U138" s="50"/>
      <c r="V138" s="50"/>
      <c r="W138" s="78">
        <f t="shared" si="16"/>
        <v>1850</v>
      </c>
      <c r="X138" s="9" t="s">
        <v>498</v>
      </c>
    </row>
    <row r="139" spans="1:24" ht="26.25" x14ac:dyDescent="0.25">
      <c r="A139" s="5" t="s">
        <v>71</v>
      </c>
      <c r="B139" s="5" t="s">
        <v>28</v>
      </c>
      <c r="C139" s="8" t="s">
        <v>27</v>
      </c>
      <c r="D139" s="50">
        <f>3862+56</f>
        <v>3918</v>
      </c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78">
        <f t="shared" si="15"/>
        <v>3918</v>
      </c>
      <c r="P139" s="50"/>
      <c r="Q139" s="50"/>
      <c r="R139" s="50"/>
      <c r="S139" s="50"/>
      <c r="T139" s="50"/>
      <c r="U139" s="50"/>
      <c r="V139" s="50"/>
      <c r="W139" s="78">
        <f t="shared" si="16"/>
        <v>3918</v>
      </c>
      <c r="X139" s="9" t="s">
        <v>498</v>
      </c>
    </row>
    <row r="140" spans="1:24" x14ac:dyDescent="0.25">
      <c r="A140" s="5" t="s">
        <v>71</v>
      </c>
      <c r="B140" s="5" t="s">
        <v>29</v>
      </c>
      <c r="C140" s="8" t="s">
        <v>27</v>
      </c>
      <c r="D140" s="50"/>
      <c r="E140" s="50"/>
      <c r="F140" s="50"/>
      <c r="G140" s="50"/>
      <c r="H140" s="50"/>
      <c r="I140" s="50"/>
      <c r="J140" s="50"/>
      <c r="K140" s="50"/>
      <c r="L140" s="50">
        <v>2750</v>
      </c>
      <c r="M140" s="50"/>
      <c r="N140" s="50"/>
      <c r="O140" s="78">
        <f t="shared" si="15"/>
        <v>2750</v>
      </c>
      <c r="P140" s="50"/>
      <c r="Q140" s="50"/>
      <c r="R140" s="50"/>
      <c r="S140" s="50"/>
      <c r="T140" s="50"/>
      <c r="U140" s="50"/>
      <c r="V140" s="50"/>
      <c r="W140" s="78">
        <f t="shared" si="16"/>
        <v>2750</v>
      </c>
      <c r="X140" s="9" t="s">
        <v>498</v>
      </c>
    </row>
    <row r="141" spans="1:24" x14ac:dyDescent="0.25">
      <c r="A141" s="5" t="s">
        <v>71</v>
      </c>
      <c r="B141" s="5" t="s">
        <v>36</v>
      </c>
      <c r="C141" s="8" t="s">
        <v>31</v>
      </c>
      <c r="D141" s="50"/>
      <c r="E141" s="50">
        <v>5</v>
      </c>
      <c r="F141" s="50"/>
      <c r="G141" s="50"/>
      <c r="H141" s="50"/>
      <c r="I141" s="50"/>
      <c r="J141" s="50"/>
      <c r="K141" s="50">
        <v>14040</v>
      </c>
      <c r="L141" s="50"/>
      <c r="M141" s="50">
        <v>16500</v>
      </c>
      <c r="N141" s="50"/>
      <c r="O141" s="78">
        <f t="shared" si="15"/>
        <v>30545</v>
      </c>
      <c r="P141" s="50"/>
      <c r="Q141" s="50"/>
      <c r="R141" s="50"/>
      <c r="S141" s="50"/>
      <c r="T141" s="50"/>
      <c r="U141" s="50"/>
      <c r="V141" s="50"/>
      <c r="W141" s="78">
        <f t="shared" si="16"/>
        <v>30545</v>
      </c>
      <c r="X141" s="9" t="s">
        <v>498</v>
      </c>
    </row>
    <row r="142" spans="1:24" ht="26.25" x14ac:dyDescent="0.25">
      <c r="A142" s="5" t="s">
        <v>71</v>
      </c>
      <c r="B142" s="5" t="s">
        <v>78</v>
      </c>
      <c r="C142" s="8" t="s">
        <v>31</v>
      </c>
      <c r="D142" s="50"/>
      <c r="E142" s="50"/>
      <c r="F142" s="50"/>
      <c r="G142" s="50"/>
      <c r="H142" s="50"/>
      <c r="I142" s="50"/>
      <c r="J142" s="50"/>
      <c r="K142" s="50"/>
      <c r="L142" s="50"/>
      <c r="M142" s="50">
        <v>9800</v>
      </c>
      <c r="N142" s="50"/>
      <c r="O142" s="78">
        <f t="shared" si="15"/>
        <v>9800</v>
      </c>
      <c r="P142" s="50"/>
      <c r="Q142" s="50"/>
      <c r="R142" s="50"/>
      <c r="S142" s="50"/>
      <c r="T142" s="50"/>
      <c r="U142" s="50"/>
      <c r="V142" s="50"/>
      <c r="W142" s="78">
        <f t="shared" si="16"/>
        <v>9800</v>
      </c>
      <c r="X142" s="9" t="s">
        <v>498</v>
      </c>
    </row>
    <row r="143" spans="1:24" ht="30" x14ac:dyDescent="0.25">
      <c r="A143" s="5" t="s">
        <v>71</v>
      </c>
      <c r="B143" s="5" t="s">
        <v>32</v>
      </c>
      <c r="C143" s="8" t="s">
        <v>33</v>
      </c>
      <c r="D143" s="50"/>
      <c r="E143" s="50">
        <v>209</v>
      </c>
      <c r="F143" s="50">
        <v>1715</v>
      </c>
      <c r="G143" s="50">
        <v>25</v>
      </c>
      <c r="H143" s="50">
        <v>210</v>
      </c>
      <c r="I143" s="50">
        <v>20</v>
      </c>
      <c r="J143" s="50"/>
      <c r="K143" s="50">
        <v>1400</v>
      </c>
      <c r="L143" s="50"/>
      <c r="M143" s="50"/>
      <c r="N143" s="50"/>
      <c r="O143" s="78">
        <f t="shared" si="15"/>
        <v>3579</v>
      </c>
      <c r="P143" s="50"/>
      <c r="Q143" s="50">
        <v>490</v>
      </c>
      <c r="R143" s="50">
        <v>550</v>
      </c>
      <c r="S143" s="50"/>
      <c r="T143" s="50"/>
      <c r="U143" s="50"/>
      <c r="V143" s="50"/>
      <c r="W143" s="78">
        <f t="shared" si="16"/>
        <v>4619</v>
      </c>
      <c r="X143" s="9" t="s">
        <v>496</v>
      </c>
    </row>
    <row r="144" spans="1:24" ht="30" x14ac:dyDescent="0.25">
      <c r="A144" s="5" t="s">
        <v>71</v>
      </c>
      <c r="B144" s="5" t="s">
        <v>79</v>
      </c>
      <c r="C144" s="8" t="s">
        <v>33</v>
      </c>
      <c r="D144" s="50"/>
      <c r="E144" s="50"/>
      <c r="F144" s="50">
        <v>760</v>
      </c>
      <c r="G144" s="50"/>
      <c r="H144" s="50"/>
      <c r="I144" s="50"/>
      <c r="J144" s="50"/>
      <c r="K144" s="50"/>
      <c r="L144" s="50"/>
      <c r="M144" s="50"/>
      <c r="N144" s="50"/>
      <c r="O144" s="78">
        <f t="shared" si="15"/>
        <v>760</v>
      </c>
      <c r="P144" s="50"/>
      <c r="Q144" s="50">
        <v>550</v>
      </c>
      <c r="R144" s="50">
        <v>150</v>
      </c>
      <c r="S144" s="50"/>
      <c r="T144" s="50"/>
      <c r="U144" s="50"/>
      <c r="V144" s="50"/>
      <c r="W144" s="78">
        <f t="shared" si="16"/>
        <v>1460</v>
      </c>
      <c r="X144" s="9" t="s">
        <v>496</v>
      </c>
    </row>
    <row r="145" spans="1:24" ht="30" x14ac:dyDescent="0.25">
      <c r="A145" s="5" t="s">
        <v>71</v>
      </c>
      <c r="B145" s="5" t="s">
        <v>80</v>
      </c>
      <c r="C145" s="10" t="s">
        <v>33</v>
      </c>
      <c r="D145" s="50"/>
      <c r="E145" s="50">
        <v>68</v>
      </c>
      <c r="F145" s="50"/>
      <c r="G145" s="50">
        <v>210</v>
      </c>
      <c r="H145" s="50">
        <v>340</v>
      </c>
      <c r="I145" s="50">
        <v>24</v>
      </c>
      <c r="J145" s="50">
        <v>1125</v>
      </c>
      <c r="K145" s="50">
        <v>200</v>
      </c>
      <c r="L145" s="50"/>
      <c r="M145" s="50"/>
      <c r="N145" s="50"/>
      <c r="O145" s="78">
        <f t="shared" si="15"/>
        <v>1967</v>
      </c>
      <c r="P145" s="50"/>
      <c r="Q145" s="50">
        <v>326</v>
      </c>
      <c r="R145" s="50">
        <v>495</v>
      </c>
      <c r="S145" s="50"/>
      <c r="T145" s="50"/>
      <c r="U145" s="50"/>
      <c r="V145" s="50"/>
      <c r="W145" s="78">
        <f t="shared" si="16"/>
        <v>2788</v>
      </c>
      <c r="X145" s="9" t="s">
        <v>496</v>
      </c>
    </row>
    <row r="146" spans="1:24" x14ac:dyDescent="0.25">
      <c r="A146" s="5" t="s">
        <v>71</v>
      </c>
      <c r="B146" s="5" t="s">
        <v>81</v>
      </c>
      <c r="C146" s="8" t="s">
        <v>13</v>
      </c>
      <c r="D146" s="50"/>
      <c r="E146" s="50"/>
      <c r="F146" s="50"/>
      <c r="G146" s="50"/>
      <c r="H146" s="50">
        <v>1035</v>
      </c>
      <c r="I146" s="50"/>
      <c r="J146" s="50">
        <v>6040</v>
      </c>
      <c r="K146" s="50"/>
      <c r="L146" s="50"/>
      <c r="M146" s="50"/>
      <c r="N146" s="50"/>
      <c r="O146" s="78">
        <f t="shared" si="15"/>
        <v>7075</v>
      </c>
      <c r="P146" s="50"/>
      <c r="Q146" s="50">
        <v>2160</v>
      </c>
      <c r="R146" s="50">
        <v>1250</v>
      </c>
      <c r="S146" s="50"/>
      <c r="T146" s="50"/>
      <c r="U146" s="50"/>
      <c r="V146" s="50"/>
      <c r="W146" s="78">
        <f t="shared" si="16"/>
        <v>10485</v>
      </c>
      <c r="X146" s="9" t="s">
        <v>503</v>
      </c>
    </row>
    <row r="147" spans="1:24" x14ac:dyDescent="0.25">
      <c r="A147" s="5" t="s">
        <v>71</v>
      </c>
      <c r="B147" s="5" t="s">
        <v>82</v>
      </c>
      <c r="C147" s="8" t="s">
        <v>13</v>
      </c>
      <c r="D147" s="50"/>
      <c r="E147" s="50"/>
      <c r="F147" s="50"/>
      <c r="G147" s="50"/>
      <c r="H147" s="50"/>
      <c r="I147" s="50">
        <v>400</v>
      </c>
      <c r="J147" s="50"/>
      <c r="K147" s="50">
        <v>550</v>
      </c>
      <c r="L147" s="50"/>
      <c r="M147" s="50"/>
      <c r="N147" s="50"/>
      <c r="O147" s="78">
        <f t="shared" si="15"/>
        <v>950</v>
      </c>
      <c r="P147" s="50"/>
      <c r="Q147" s="50">
        <v>10055</v>
      </c>
      <c r="R147" s="50">
        <v>5850</v>
      </c>
      <c r="S147" s="50"/>
      <c r="T147" s="50"/>
      <c r="U147" s="50"/>
      <c r="V147" s="50"/>
      <c r="W147" s="78">
        <f t="shared" si="16"/>
        <v>16855</v>
      </c>
      <c r="X147" s="9" t="s">
        <v>504</v>
      </c>
    </row>
    <row r="148" spans="1:24" x14ac:dyDescent="0.25">
      <c r="A148" s="5" t="s">
        <v>71</v>
      </c>
      <c r="B148" s="5" t="s">
        <v>84</v>
      </c>
      <c r="C148" s="11" t="s">
        <v>85</v>
      </c>
      <c r="D148" s="50"/>
      <c r="E148" s="50"/>
      <c r="F148" s="50">
        <v>1800</v>
      </c>
      <c r="G148" s="50"/>
      <c r="H148" s="50"/>
      <c r="I148" s="50"/>
      <c r="J148" s="50"/>
      <c r="K148" s="50"/>
      <c r="L148" s="50"/>
      <c r="M148" s="50"/>
      <c r="N148" s="50"/>
      <c r="O148" s="78">
        <f t="shared" si="15"/>
        <v>1800</v>
      </c>
      <c r="P148" s="50"/>
      <c r="Q148" s="50">
        <v>7980</v>
      </c>
      <c r="R148" s="50"/>
      <c r="S148" s="50"/>
      <c r="T148" s="50"/>
      <c r="U148" s="50"/>
      <c r="V148" s="50"/>
      <c r="W148" s="78">
        <f t="shared" si="16"/>
        <v>9780</v>
      </c>
      <c r="X148" s="9" t="s">
        <v>505</v>
      </c>
    </row>
    <row r="149" spans="1:24" ht="26.25" x14ac:dyDescent="0.25">
      <c r="A149" s="5" t="s">
        <v>71</v>
      </c>
      <c r="B149" s="5" t="s">
        <v>15</v>
      </c>
      <c r="C149" s="10" t="s">
        <v>13</v>
      </c>
      <c r="D149" s="50">
        <v>147776</v>
      </c>
      <c r="E149" s="50">
        <v>15</v>
      </c>
      <c r="F149" s="50"/>
      <c r="G149" s="50"/>
      <c r="H149" s="50"/>
      <c r="I149" s="50"/>
      <c r="J149" s="50"/>
      <c r="K149" s="50">
        <v>2550</v>
      </c>
      <c r="L149" s="50"/>
      <c r="M149" s="50"/>
      <c r="N149" s="50"/>
      <c r="O149" s="78">
        <f t="shared" si="15"/>
        <v>150341</v>
      </c>
      <c r="P149" s="50"/>
      <c r="Q149" s="50">
        <v>3150</v>
      </c>
      <c r="R149" s="50">
        <v>7150</v>
      </c>
      <c r="S149" s="50"/>
      <c r="T149" s="50"/>
      <c r="U149" s="50"/>
      <c r="V149" s="50">
        <v>250</v>
      </c>
      <c r="W149" s="78">
        <f t="shared" si="16"/>
        <v>160891</v>
      </c>
      <c r="X149" s="9" t="s">
        <v>506</v>
      </c>
    </row>
    <row r="150" spans="1:24" ht="26.25" x14ac:dyDescent="0.25">
      <c r="A150" s="5" t="s">
        <v>71</v>
      </c>
      <c r="B150" s="5" t="s">
        <v>86</v>
      </c>
      <c r="C150" s="8" t="s">
        <v>13</v>
      </c>
      <c r="D150" s="50"/>
      <c r="E150" s="50"/>
      <c r="F150" s="50"/>
      <c r="G150" s="50"/>
      <c r="H150" s="50">
        <v>490</v>
      </c>
      <c r="I150" s="50"/>
      <c r="J150" s="50"/>
      <c r="K150" s="50"/>
      <c r="L150" s="50"/>
      <c r="M150" s="50"/>
      <c r="N150" s="50"/>
      <c r="O150" s="78">
        <f t="shared" si="15"/>
        <v>490</v>
      </c>
      <c r="P150" s="50"/>
      <c r="Q150" s="50">
        <v>1050</v>
      </c>
      <c r="R150" s="50">
        <v>960</v>
      </c>
      <c r="S150" s="50"/>
      <c r="T150" s="50"/>
      <c r="U150" s="50"/>
      <c r="V150" s="50"/>
      <c r="W150" s="78">
        <f t="shared" si="16"/>
        <v>2500</v>
      </c>
      <c r="X150" s="9" t="s">
        <v>507</v>
      </c>
    </row>
    <row r="151" spans="1:24" x14ac:dyDescent="0.25">
      <c r="A151" s="5" t="s">
        <v>71</v>
      </c>
      <c r="B151" s="5" t="s">
        <v>87</v>
      </c>
      <c r="C151" s="8" t="s">
        <v>13</v>
      </c>
      <c r="D151" s="50"/>
      <c r="E151" s="50"/>
      <c r="F151" s="50"/>
      <c r="G151" s="50"/>
      <c r="H151" s="50">
        <v>35</v>
      </c>
      <c r="I151" s="50">
        <v>288</v>
      </c>
      <c r="J151" s="50"/>
      <c r="K151" s="50"/>
      <c r="L151" s="50"/>
      <c r="M151" s="50"/>
      <c r="N151" s="50"/>
      <c r="O151" s="78">
        <f t="shared" si="15"/>
        <v>323</v>
      </c>
      <c r="P151" s="50"/>
      <c r="Q151" s="50">
        <v>3250</v>
      </c>
      <c r="R151" s="50">
        <v>230</v>
      </c>
      <c r="S151" s="50"/>
      <c r="T151" s="50"/>
      <c r="U151" s="50"/>
      <c r="V151" s="50"/>
      <c r="W151" s="78">
        <f t="shared" si="16"/>
        <v>3803</v>
      </c>
      <c r="X151" s="9"/>
    </row>
    <row r="152" spans="1:24" ht="26.25" x14ac:dyDescent="0.25">
      <c r="A152" s="5" t="s">
        <v>71</v>
      </c>
      <c r="B152" s="5" t="s">
        <v>362</v>
      </c>
      <c r="C152" s="8" t="s">
        <v>13</v>
      </c>
      <c r="D152" s="50"/>
      <c r="E152" s="50"/>
      <c r="F152" s="50"/>
      <c r="G152" s="50"/>
      <c r="H152" s="50">
        <v>6110</v>
      </c>
      <c r="I152" s="50"/>
      <c r="J152" s="50"/>
      <c r="K152" s="50"/>
      <c r="L152" s="50"/>
      <c r="M152" s="50"/>
      <c r="N152" s="50"/>
      <c r="O152" s="78">
        <f t="shared" si="15"/>
        <v>6110</v>
      </c>
      <c r="P152" s="50"/>
      <c r="Q152" s="50">
        <v>17014</v>
      </c>
      <c r="R152" s="50">
        <v>2500</v>
      </c>
      <c r="S152" s="50"/>
      <c r="T152" s="50"/>
      <c r="U152" s="50"/>
      <c r="V152" s="50"/>
      <c r="W152" s="78">
        <f t="shared" si="16"/>
        <v>25624</v>
      </c>
      <c r="X152" s="9" t="s">
        <v>508</v>
      </c>
    </row>
    <row r="153" spans="1:24" x14ac:dyDescent="0.25">
      <c r="A153" s="5" t="s">
        <v>71</v>
      </c>
      <c r="B153" s="5" t="s">
        <v>361</v>
      </c>
      <c r="C153" s="11" t="s">
        <v>13</v>
      </c>
      <c r="D153" s="53"/>
      <c r="E153" s="53"/>
      <c r="F153" s="53"/>
      <c r="G153" s="53"/>
      <c r="H153" s="53"/>
      <c r="I153" s="53"/>
      <c r="J153" s="53"/>
      <c r="K153" s="53"/>
      <c r="L153" s="53"/>
      <c r="M153" s="53"/>
      <c r="N153" s="50"/>
      <c r="O153" s="78">
        <f t="shared" si="15"/>
        <v>0</v>
      </c>
      <c r="P153" s="53"/>
      <c r="Q153" s="35">
        <v>41018</v>
      </c>
      <c r="R153" s="53"/>
      <c r="S153" s="53"/>
      <c r="T153" s="53"/>
      <c r="U153" s="53"/>
      <c r="V153" s="53"/>
      <c r="W153" s="78">
        <f t="shared" si="16"/>
        <v>41018</v>
      </c>
      <c r="X153" s="9" t="s">
        <v>508</v>
      </c>
    </row>
    <row r="154" spans="1:24" x14ac:dyDescent="0.25">
      <c r="A154" s="5" t="s">
        <v>71</v>
      </c>
      <c r="B154" s="5" t="s">
        <v>88</v>
      </c>
      <c r="C154" s="11" t="s">
        <v>89</v>
      </c>
      <c r="D154" s="50"/>
      <c r="E154" s="50"/>
      <c r="F154" s="50"/>
      <c r="G154" s="50"/>
      <c r="H154" s="50"/>
      <c r="I154" s="50"/>
      <c r="J154" s="50"/>
      <c r="K154" s="50"/>
      <c r="L154" s="50"/>
      <c r="M154" s="50"/>
      <c r="N154" s="50"/>
      <c r="O154" s="78">
        <f t="shared" si="15"/>
        <v>0</v>
      </c>
      <c r="P154" s="50"/>
      <c r="Q154" s="50">
        <v>950</v>
      </c>
      <c r="R154" s="50"/>
      <c r="S154" s="50"/>
      <c r="T154" s="50"/>
      <c r="U154" s="50"/>
      <c r="V154" s="50"/>
      <c r="W154" s="78">
        <f t="shared" si="16"/>
        <v>950</v>
      </c>
      <c r="X154" s="9"/>
    </row>
    <row r="155" spans="1:24" x14ac:dyDescent="0.25">
      <c r="A155" s="5" t="s">
        <v>71</v>
      </c>
      <c r="B155" s="5" t="s">
        <v>39</v>
      </c>
      <c r="C155" s="8" t="s">
        <v>27</v>
      </c>
      <c r="D155" s="50">
        <v>110872</v>
      </c>
      <c r="E155" s="50"/>
      <c r="F155" s="50"/>
      <c r="G155" s="50"/>
      <c r="H155" s="50"/>
      <c r="I155" s="50"/>
      <c r="J155" s="50"/>
      <c r="K155" s="50"/>
      <c r="L155" s="50"/>
      <c r="M155" s="50"/>
      <c r="N155" s="50"/>
      <c r="O155" s="78">
        <f t="shared" si="15"/>
        <v>110872</v>
      </c>
      <c r="P155" s="50"/>
      <c r="Q155" s="50"/>
      <c r="R155" s="50"/>
      <c r="S155" s="50"/>
      <c r="T155" s="50"/>
      <c r="U155" s="50"/>
      <c r="V155" s="50"/>
      <c r="W155" s="78">
        <f t="shared" si="16"/>
        <v>110872</v>
      </c>
      <c r="X155" s="9" t="s">
        <v>498</v>
      </c>
    </row>
    <row r="156" spans="1:24" ht="26.25" x14ac:dyDescent="0.25">
      <c r="A156" s="5" t="s">
        <v>71</v>
      </c>
      <c r="B156" s="5" t="s">
        <v>40</v>
      </c>
      <c r="C156" s="8" t="s">
        <v>41</v>
      </c>
      <c r="D156" s="50">
        <v>4080</v>
      </c>
      <c r="E156" s="50"/>
      <c r="F156" s="50"/>
      <c r="G156" s="50"/>
      <c r="H156" s="50"/>
      <c r="I156" s="50"/>
      <c r="J156" s="50"/>
      <c r="K156" s="50"/>
      <c r="L156" s="50"/>
      <c r="M156" s="50"/>
      <c r="N156" s="50"/>
      <c r="O156" s="78">
        <f t="shared" si="15"/>
        <v>4080</v>
      </c>
      <c r="P156" s="50"/>
      <c r="Q156" s="50"/>
      <c r="R156" s="50"/>
      <c r="S156" s="50"/>
      <c r="T156" s="50"/>
      <c r="U156" s="50"/>
      <c r="V156" s="50"/>
      <c r="W156" s="78">
        <f t="shared" si="16"/>
        <v>4080</v>
      </c>
      <c r="X156" s="9" t="s">
        <v>498</v>
      </c>
    </row>
    <row r="157" spans="1:24" ht="26.25" x14ac:dyDescent="0.25">
      <c r="A157" s="5" t="s">
        <v>71</v>
      </c>
      <c r="B157" s="5" t="s">
        <v>42</v>
      </c>
      <c r="C157" s="8" t="s">
        <v>24</v>
      </c>
      <c r="D157" s="50">
        <v>26032</v>
      </c>
      <c r="E157" s="50"/>
      <c r="F157" s="50"/>
      <c r="G157" s="50"/>
      <c r="H157" s="50"/>
      <c r="I157" s="50"/>
      <c r="J157" s="50"/>
      <c r="K157" s="50"/>
      <c r="L157" s="50"/>
      <c r="M157" s="50"/>
      <c r="N157" s="50"/>
      <c r="O157" s="78">
        <f t="shared" si="15"/>
        <v>26032</v>
      </c>
      <c r="P157" s="50"/>
      <c r="Q157" s="50"/>
      <c r="R157" s="50"/>
      <c r="S157" s="50"/>
      <c r="T157" s="50"/>
      <c r="U157" s="50"/>
      <c r="V157" s="50"/>
      <c r="W157" s="78">
        <f t="shared" si="16"/>
        <v>26032</v>
      </c>
      <c r="X157" s="9" t="s">
        <v>498</v>
      </c>
    </row>
    <row r="158" spans="1:24" ht="30" x14ac:dyDescent="0.25">
      <c r="A158" s="5" t="s">
        <v>71</v>
      </c>
      <c r="B158" s="5" t="s">
        <v>43</v>
      </c>
      <c r="C158" s="8" t="s">
        <v>44</v>
      </c>
      <c r="D158" s="50"/>
      <c r="E158" s="50"/>
      <c r="F158" s="50"/>
      <c r="G158" s="50"/>
      <c r="H158" s="50"/>
      <c r="I158" s="50"/>
      <c r="J158" s="50"/>
      <c r="K158" s="50"/>
      <c r="L158" s="50"/>
      <c r="M158" s="50"/>
      <c r="N158" s="50"/>
      <c r="O158" s="78">
        <f t="shared" si="15"/>
        <v>0</v>
      </c>
      <c r="P158" s="50"/>
      <c r="Q158" s="50"/>
      <c r="R158" s="50"/>
      <c r="S158" s="50"/>
      <c r="T158" s="50"/>
      <c r="U158" s="50">
        <v>17265</v>
      </c>
      <c r="V158" s="50"/>
      <c r="W158" s="78">
        <f t="shared" si="16"/>
        <v>17265</v>
      </c>
      <c r="X158" s="9" t="s">
        <v>496</v>
      </c>
    </row>
    <row r="159" spans="1:24" x14ac:dyDescent="0.25">
      <c r="A159" s="5" t="s">
        <v>71</v>
      </c>
      <c r="B159" s="5" t="s">
        <v>45</v>
      </c>
      <c r="C159" s="8"/>
      <c r="D159" s="50">
        <v>8530</v>
      </c>
      <c r="E159" s="50"/>
      <c r="F159" s="50"/>
      <c r="G159" s="50"/>
      <c r="H159" s="50"/>
      <c r="I159" s="50"/>
      <c r="J159" s="50"/>
      <c r="K159" s="50"/>
      <c r="L159" s="50"/>
      <c r="M159" s="50"/>
      <c r="N159" s="50"/>
      <c r="O159" s="78">
        <f t="shared" si="15"/>
        <v>8530</v>
      </c>
      <c r="P159" s="50"/>
      <c r="Q159" s="50"/>
      <c r="R159" s="50"/>
      <c r="S159" s="50"/>
      <c r="T159" s="50"/>
      <c r="U159" s="50"/>
      <c r="V159" s="50"/>
      <c r="W159" s="78">
        <f t="shared" si="16"/>
        <v>8530</v>
      </c>
      <c r="X159" s="9" t="s">
        <v>488</v>
      </c>
    </row>
    <row r="160" spans="1:24" x14ac:dyDescent="0.25">
      <c r="A160" s="5" t="s">
        <v>71</v>
      </c>
      <c r="B160" s="5" t="s">
        <v>46</v>
      </c>
      <c r="C160" s="8"/>
      <c r="D160" s="50">
        <v>7164</v>
      </c>
      <c r="E160" s="50"/>
      <c r="F160" s="50"/>
      <c r="G160" s="50"/>
      <c r="H160" s="50"/>
      <c r="I160" s="50"/>
      <c r="J160" s="50"/>
      <c r="K160" s="50"/>
      <c r="L160" s="50"/>
      <c r="M160" s="50"/>
      <c r="N160" s="50"/>
      <c r="O160" s="78">
        <f t="shared" si="15"/>
        <v>7164</v>
      </c>
      <c r="P160" s="50"/>
      <c r="Q160" s="50"/>
      <c r="R160" s="50"/>
      <c r="S160" s="50"/>
      <c r="T160" s="50"/>
      <c r="U160" s="50"/>
      <c r="V160" s="50"/>
      <c r="W160" s="78">
        <f t="shared" si="16"/>
        <v>7164</v>
      </c>
      <c r="X160" s="9" t="s">
        <v>488</v>
      </c>
    </row>
    <row r="161" spans="1:24" x14ac:dyDescent="0.25">
      <c r="A161" s="21" t="s">
        <v>71</v>
      </c>
      <c r="B161" s="21" t="s">
        <v>47</v>
      </c>
      <c r="C161" s="22"/>
      <c r="D161" s="23">
        <f t="shared" ref="D161:M161" si="17">SUM(D125:D160)</f>
        <v>556373</v>
      </c>
      <c r="E161" s="23">
        <f t="shared" si="17"/>
        <v>4243</v>
      </c>
      <c r="F161" s="23">
        <f t="shared" si="17"/>
        <v>37590</v>
      </c>
      <c r="G161" s="23">
        <f t="shared" si="17"/>
        <v>3976</v>
      </c>
      <c r="H161" s="23">
        <f t="shared" si="17"/>
        <v>25891</v>
      </c>
      <c r="I161" s="23">
        <f t="shared" si="17"/>
        <v>4457</v>
      </c>
      <c r="J161" s="23">
        <f t="shared" si="17"/>
        <v>11032</v>
      </c>
      <c r="K161" s="23">
        <f t="shared" si="17"/>
        <v>30266</v>
      </c>
      <c r="L161" s="23">
        <f t="shared" si="17"/>
        <v>23368</v>
      </c>
      <c r="M161" s="23">
        <f t="shared" si="17"/>
        <v>26300</v>
      </c>
      <c r="N161" s="23">
        <f t="shared" ref="N161:W161" si="18">SUM(N125:N160)</f>
        <v>0</v>
      </c>
      <c r="O161" s="23">
        <f t="shared" si="18"/>
        <v>723496</v>
      </c>
      <c r="P161" s="23">
        <f t="shared" si="18"/>
        <v>800</v>
      </c>
      <c r="Q161" s="23">
        <f t="shared" si="18"/>
        <v>128459</v>
      </c>
      <c r="R161" s="23">
        <f t="shared" si="18"/>
        <v>50465</v>
      </c>
      <c r="S161" s="23">
        <f t="shared" si="18"/>
        <v>3350</v>
      </c>
      <c r="T161" s="23">
        <f t="shared" si="18"/>
        <v>0</v>
      </c>
      <c r="U161" s="23">
        <f t="shared" si="18"/>
        <v>18265</v>
      </c>
      <c r="V161" s="23">
        <f t="shared" si="18"/>
        <v>365</v>
      </c>
      <c r="W161" s="23">
        <f t="shared" si="18"/>
        <v>925200</v>
      </c>
      <c r="X161" s="9"/>
    </row>
    <row r="162" spans="1:24" x14ac:dyDescent="0.25">
      <c r="A162" s="5" t="s">
        <v>90</v>
      </c>
      <c r="B162" s="5" t="s">
        <v>10</v>
      </c>
      <c r="C162" s="8" t="s">
        <v>11</v>
      </c>
      <c r="D162" s="50">
        <v>13986</v>
      </c>
      <c r="E162" s="50">
        <v>1000</v>
      </c>
      <c r="F162" s="50"/>
      <c r="G162" s="50">
        <v>1480</v>
      </c>
      <c r="H162" s="50">
        <v>5417</v>
      </c>
      <c r="I162" s="50">
        <v>470</v>
      </c>
      <c r="J162" s="50">
        <v>7140</v>
      </c>
      <c r="K162" s="50">
        <v>480</v>
      </c>
      <c r="L162" s="50"/>
      <c r="M162" s="50"/>
      <c r="N162" s="50"/>
      <c r="O162" s="78">
        <f t="shared" ref="O162:O187" si="19">D162+E162+F162+G162+H162+J162+K162+L162+M162+N162+I162</f>
        <v>29973</v>
      </c>
      <c r="P162" s="50"/>
      <c r="Q162" s="50">
        <v>1490</v>
      </c>
      <c r="R162" s="50">
        <v>2030</v>
      </c>
      <c r="S162" s="50"/>
      <c r="T162" s="50"/>
      <c r="U162" s="50"/>
      <c r="V162" s="50"/>
      <c r="W162" s="78">
        <f t="shared" ref="W162:W187" si="20">O162+P162+Q162+R162+S162+T162+U162+V162</f>
        <v>33493</v>
      </c>
      <c r="X162" s="9" t="s">
        <v>488</v>
      </c>
    </row>
    <row r="163" spans="1:24" ht="26.25" x14ac:dyDescent="0.25">
      <c r="A163" s="5" t="s">
        <v>90</v>
      </c>
      <c r="B163" s="5" t="s">
        <v>15</v>
      </c>
      <c r="C163" s="10" t="s">
        <v>13</v>
      </c>
      <c r="D163" s="50">
        <v>66860</v>
      </c>
      <c r="E163" s="50">
        <v>50</v>
      </c>
      <c r="F163" s="50"/>
      <c r="G163" s="50"/>
      <c r="H163" s="50"/>
      <c r="I163" s="50">
        <v>122</v>
      </c>
      <c r="J163" s="50"/>
      <c r="K163" s="50">
        <v>1624</v>
      </c>
      <c r="L163" s="50"/>
      <c r="M163" s="50"/>
      <c r="N163" s="50"/>
      <c r="O163" s="78">
        <f t="shared" si="19"/>
        <v>68656</v>
      </c>
      <c r="P163" s="50"/>
      <c r="Q163" s="50">
        <v>3000</v>
      </c>
      <c r="R163" s="50">
        <f>647+500</f>
        <v>1147</v>
      </c>
      <c r="S163" s="50"/>
      <c r="T163" s="50"/>
      <c r="U163" s="50"/>
      <c r="V163" s="50"/>
      <c r="W163" s="78">
        <f t="shared" si="20"/>
        <v>72803</v>
      </c>
      <c r="X163" s="9" t="s">
        <v>489</v>
      </c>
    </row>
    <row r="164" spans="1:24" ht="26.25" x14ac:dyDescent="0.25">
      <c r="A164" s="5" t="s">
        <v>90</v>
      </c>
      <c r="B164" s="5" t="s">
        <v>91</v>
      </c>
      <c r="C164" s="8" t="s">
        <v>85</v>
      </c>
      <c r="D164" s="50"/>
      <c r="E164" s="50"/>
      <c r="F164" s="50"/>
      <c r="G164" s="50"/>
      <c r="H164" s="50"/>
      <c r="I164" s="50"/>
      <c r="J164" s="50"/>
      <c r="K164" s="50"/>
      <c r="L164" s="50"/>
      <c r="M164" s="50"/>
      <c r="N164" s="50"/>
      <c r="O164" s="78">
        <f t="shared" si="19"/>
        <v>0</v>
      </c>
      <c r="P164" s="50"/>
      <c r="Q164" s="50">
        <v>1000</v>
      </c>
      <c r="R164" s="50"/>
      <c r="S164" s="50"/>
      <c r="T164" s="50"/>
      <c r="U164" s="50"/>
      <c r="V164" s="50"/>
      <c r="W164" s="78">
        <f t="shared" si="20"/>
        <v>1000</v>
      </c>
      <c r="X164" s="9" t="s">
        <v>509</v>
      </c>
    </row>
    <row r="165" spans="1:24" ht="26.25" x14ac:dyDescent="0.25">
      <c r="A165" s="5" t="s">
        <v>90</v>
      </c>
      <c r="B165" s="5" t="s">
        <v>92</v>
      </c>
      <c r="C165" s="8" t="s">
        <v>13</v>
      </c>
      <c r="D165" s="50"/>
      <c r="E165" s="50"/>
      <c r="F165" s="50"/>
      <c r="G165" s="50"/>
      <c r="H165" s="50"/>
      <c r="I165" s="50"/>
      <c r="J165" s="50"/>
      <c r="K165" s="50"/>
      <c r="L165" s="50"/>
      <c r="M165" s="50"/>
      <c r="N165" s="50"/>
      <c r="O165" s="78">
        <f t="shared" si="19"/>
        <v>0</v>
      </c>
      <c r="P165" s="50"/>
      <c r="Q165" s="50">
        <v>580</v>
      </c>
      <c r="R165" s="50"/>
      <c r="S165" s="50"/>
      <c r="T165" s="50"/>
      <c r="U165" s="50"/>
      <c r="V165" s="50"/>
      <c r="W165" s="78">
        <f t="shared" si="20"/>
        <v>580</v>
      </c>
      <c r="X165" s="9" t="s">
        <v>503</v>
      </c>
    </row>
    <row r="166" spans="1:24" ht="26.25" x14ac:dyDescent="0.25">
      <c r="A166" s="5" t="s">
        <v>90</v>
      </c>
      <c r="B166" s="5" t="s">
        <v>362</v>
      </c>
      <c r="C166" s="8" t="s">
        <v>13</v>
      </c>
      <c r="D166" s="50"/>
      <c r="E166" s="50"/>
      <c r="F166" s="50"/>
      <c r="G166" s="50"/>
      <c r="H166" s="50"/>
      <c r="I166" s="50"/>
      <c r="J166" s="50"/>
      <c r="K166" s="50"/>
      <c r="L166" s="50"/>
      <c r="M166" s="50"/>
      <c r="N166" s="50"/>
      <c r="O166" s="78">
        <f t="shared" si="19"/>
        <v>0</v>
      </c>
      <c r="P166" s="50"/>
      <c r="Q166" s="50">
        <v>6564</v>
      </c>
      <c r="R166" s="50">
        <v>142</v>
      </c>
      <c r="S166" s="50"/>
      <c r="T166" s="50"/>
      <c r="U166" s="50"/>
      <c r="V166" s="50"/>
      <c r="W166" s="78">
        <f t="shared" si="20"/>
        <v>6706</v>
      </c>
      <c r="X166" s="9" t="s">
        <v>490</v>
      </c>
    </row>
    <row r="167" spans="1:24" x14ac:dyDescent="0.25">
      <c r="A167" s="5" t="s">
        <v>90</v>
      </c>
      <c r="B167" s="5" t="s">
        <v>361</v>
      </c>
      <c r="C167" s="8" t="s">
        <v>13</v>
      </c>
      <c r="D167" s="50"/>
      <c r="E167" s="50"/>
      <c r="F167" s="50"/>
      <c r="G167" s="50"/>
      <c r="H167" s="50"/>
      <c r="I167" s="50"/>
      <c r="J167" s="50"/>
      <c r="K167" s="50"/>
      <c r="L167" s="50"/>
      <c r="M167" s="50"/>
      <c r="N167" s="50"/>
      <c r="O167" s="78">
        <f t="shared" si="19"/>
        <v>0</v>
      </c>
      <c r="P167" s="50"/>
      <c r="Q167" s="50">
        <v>10736</v>
      </c>
      <c r="R167" s="50"/>
      <c r="S167" s="50"/>
      <c r="T167" s="50"/>
      <c r="U167" s="50"/>
      <c r="V167" s="50"/>
      <c r="W167" s="78">
        <f t="shared" si="20"/>
        <v>10736</v>
      </c>
      <c r="X167" s="9" t="s">
        <v>490</v>
      </c>
    </row>
    <row r="168" spans="1:24" x14ac:dyDescent="0.25">
      <c r="A168" s="5" t="s">
        <v>90</v>
      </c>
      <c r="B168" s="5" t="s">
        <v>93</v>
      </c>
      <c r="C168" s="8" t="s">
        <v>17</v>
      </c>
      <c r="D168" s="50">
        <v>6582</v>
      </c>
      <c r="E168" s="50">
        <v>0</v>
      </c>
      <c r="F168" s="50"/>
      <c r="G168" s="50"/>
      <c r="H168" s="50">
        <v>0</v>
      </c>
      <c r="I168" s="50">
        <v>12</v>
      </c>
      <c r="J168" s="50">
        <v>0</v>
      </c>
      <c r="K168" s="50">
        <v>300</v>
      </c>
      <c r="L168" s="50"/>
      <c r="M168" s="50"/>
      <c r="N168" s="50"/>
      <c r="O168" s="78">
        <f t="shared" si="19"/>
        <v>6894</v>
      </c>
      <c r="P168" s="50"/>
      <c r="Q168" s="50">
        <v>800</v>
      </c>
      <c r="R168" s="50">
        <v>1060</v>
      </c>
      <c r="S168" s="50"/>
      <c r="T168" s="50"/>
      <c r="U168" s="50"/>
      <c r="V168" s="50"/>
      <c r="W168" s="78">
        <f t="shared" si="20"/>
        <v>8754</v>
      </c>
      <c r="X168" s="9" t="s">
        <v>491</v>
      </c>
    </row>
    <row r="169" spans="1:24" x14ac:dyDescent="0.25">
      <c r="A169" s="5" t="s">
        <v>90</v>
      </c>
      <c r="B169" s="5" t="s">
        <v>20</v>
      </c>
      <c r="C169" s="8" t="s">
        <v>21</v>
      </c>
      <c r="D169" s="50">
        <v>8279</v>
      </c>
      <c r="E169" s="50">
        <v>0</v>
      </c>
      <c r="F169" s="50"/>
      <c r="G169" s="50">
        <v>0</v>
      </c>
      <c r="H169" s="50">
        <v>0</v>
      </c>
      <c r="I169" s="50"/>
      <c r="J169" s="50"/>
      <c r="K169" s="50"/>
      <c r="L169" s="50"/>
      <c r="M169" s="50"/>
      <c r="N169" s="50"/>
      <c r="O169" s="78">
        <f t="shared" si="19"/>
        <v>8279</v>
      </c>
      <c r="P169" s="50">
        <v>130</v>
      </c>
      <c r="Q169" s="50">
        <v>200</v>
      </c>
      <c r="R169" s="50">
        <v>900</v>
      </c>
      <c r="S169" s="50">
        <v>1342</v>
      </c>
      <c r="T169" s="50"/>
      <c r="U169" s="50"/>
      <c r="V169" s="50"/>
      <c r="W169" s="78">
        <f t="shared" si="20"/>
        <v>10851</v>
      </c>
      <c r="X169" s="9" t="s">
        <v>493</v>
      </c>
    </row>
    <row r="170" spans="1:24" x14ac:dyDescent="0.25">
      <c r="A170" s="5" t="s">
        <v>90</v>
      </c>
      <c r="B170" s="5" t="s">
        <v>94</v>
      </c>
      <c r="C170" s="8" t="s">
        <v>21</v>
      </c>
      <c r="D170" s="50">
        <v>2978</v>
      </c>
      <c r="E170" s="50">
        <v>0</v>
      </c>
      <c r="F170" s="50"/>
      <c r="G170" s="50">
        <v>0</v>
      </c>
      <c r="H170" s="50">
        <v>0</v>
      </c>
      <c r="I170" s="50"/>
      <c r="J170" s="50"/>
      <c r="K170" s="50">
        <v>50</v>
      </c>
      <c r="L170" s="50"/>
      <c r="M170" s="50"/>
      <c r="N170" s="50"/>
      <c r="O170" s="78">
        <f t="shared" si="19"/>
        <v>3028</v>
      </c>
      <c r="P170" s="50"/>
      <c r="Q170" s="50">
        <v>700</v>
      </c>
      <c r="R170" s="50">
        <v>1600</v>
      </c>
      <c r="S170" s="50"/>
      <c r="T170" s="50"/>
      <c r="U170" s="50"/>
      <c r="V170" s="50"/>
      <c r="W170" s="78">
        <f t="shared" si="20"/>
        <v>5328</v>
      </c>
      <c r="X170" s="9" t="s">
        <v>493</v>
      </c>
    </row>
    <row r="171" spans="1:24" x14ac:dyDescent="0.25">
      <c r="A171" s="5" t="s">
        <v>90</v>
      </c>
      <c r="B171" s="5" t="s">
        <v>95</v>
      </c>
      <c r="C171" s="8" t="s">
        <v>24</v>
      </c>
      <c r="D171" s="50">
        <v>25121</v>
      </c>
      <c r="E171" s="50">
        <v>0</v>
      </c>
      <c r="F171" s="50"/>
      <c r="G171" s="50">
        <v>0</v>
      </c>
      <c r="H171" s="50">
        <v>0</v>
      </c>
      <c r="I171" s="50">
        <v>117</v>
      </c>
      <c r="J171" s="50">
        <v>0</v>
      </c>
      <c r="K171" s="50"/>
      <c r="L171" s="50">
        <v>3086</v>
      </c>
      <c r="M171" s="50"/>
      <c r="N171" s="50"/>
      <c r="O171" s="78">
        <f t="shared" si="19"/>
        <v>28324</v>
      </c>
      <c r="P171" s="50">
        <v>50</v>
      </c>
      <c r="Q171" s="50">
        <v>3385</v>
      </c>
      <c r="R171" s="50">
        <v>4290</v>
      </c>
      <c r="S171" s="50"/>
      <c r="T171" s="50"/>
      <c r="U171" s="50"/>
      <c r="V171" s="50">
        <v>0</v>
      </c>
      <c r="W171" s="78">
        <f t="shared" si="20"/>
        <v>36049</v>
      </c>
      <c r="X171" s="9" t="s">
        <v>498</v>
      </c>
    </row>
    <row r="172" spans="1:24" ht="26.25" x14ac:dyDescent="0.25">
      <c r="A172" s="5" t="s">
        <v>90</v>
      </c>
      <c r="B172" s="5" t="s">
        <v>25</v>
      </c>
      <c r="C172" s="8" t="s">
        <v>24</v>
      </c>
      <c r="D172" s="50">
        <f>10007+260</f>
        <v>10267</v>
      </c>
      <c r="E172" s="50"/>
      <c r="F172" s="50"/>
      <c r="G172" s="50"/>
      <c r="H172" s="50"/>
      <c r="I172" s="50"/>
      <c r="J172" s="50"/>
      <c r="K172" s="50"/>
      <c r="L172" s="50"/>
      <c r="M172" s="50"/>
      <c r="N172" s="50"/>
      <c r="O172" s="78">
        <f t="shared" si="19"/>
        <v>10267</v>
      </c>
      <c r="P172" s="50"/>
      <c r="Q172" s="50"/>
      <c r="R172" s="50"/>
      <c r="S172" s="50"/>
      <c r="T172" s="50"/>
      <c r="U172" s="50"/>
      <c r="V172" s="50"/>
      <c r="W172" s="78">
        <f t="shared" si="20"/>
        <v>10267</v>
      </c>
      <c r="X172" s="9" t="s">
        <v>498</v>
      </c>
    </row>
    <row r="173" spans="1:24" x14ac:dyDescent="0.25">
      <c r="A173" s="5" t="s">
        <v>90</v>
      </c>
      <c r="B173" s="5" t="s">
        <v>26</v>
      </c>
      <c r="C173" s="8" t="s">
        <v>27</v>
      </c>
      <c r="D173" s="50">
        <v>14906</v>
      </c>
      <c r="E173" s="50">
        <v>1200</v>
      </c>
      <c r="F173" s="50"/>
      <c r="G173" s="50">
        <v>520</v>
      </c>
      <c r="H173" s="50">
        <v>6000</v>
      </c>
      <c r="I173" s="50">
        <v>290</v>
      </c>
      <c r="J173" s="50">
        <v>2000</v>
      </c>
      <c r="K173" s="50">
        <v>200</v>
      </c>
      <c r="L173" s="50">
        <v>2557</v>
      </c>
      <c r="M173" s="50"/>
      <c r="N173" s="50"/>
      <c r="O173" s="78">
        <f t="shared" si="19"/>
        <v>27673</v>
      </c>
      <c r="P173" s="50">
        <v>50</v>
      </c>
      <c r="Q173" s="50">
        <v>6200</v>
      </c>
      <c r="R173" s="50">
        <v>8045</v>
      </c>
      <c r="S173" s="50"/>
      <c r="T173" s="50"/>
      <c r="U173" s="50"/>
      <c r="V173" s="50"/>
      <c r="W173" s="78">
        <f t="shared" si="20"/>
        <v>41968</v>
      </c>
      <c r="X173" s="9" t="s">
        <v>498</v>
      </c>
    </row>
    <row r="174" spans="1:24" ht="26.25" x14ac:dyDescent="0.25">
      <c r="A174" s="5" t="s">
        <v>90</v>
      </c>
      <c r="B174" s="5" t="s">
        <v>380</v>
      </c>
      <c r="C174" s="8" t="s">
        <v>27</v>
      </c>
      <c r="D174" s="50"/>
      <c r="E174" s="50"/>
      <c r="F174" s="50"/>
      <c r="G174" s="50"/>
      <c r="H174" s="50"/>
      <c r="I174" s="50"/>
      <c r="J174" s="50"/>
      <c r="K174" s="50"/>
      <c r="L174" s="50">
        <v>1091</v>
      </c>
      <c r="M174" s="50"/>
      <c r="N174" s="50"/>
      <c r="O174" s="78">
        <f t="shared" si="19"/>
        <v>1091</v>
      </c>
      <c r="P174" s="50"/>
      <c r="Q174" s="50"/>
      <c r="R174" s="50"/>
      <c r="S174" s="50"/>
      <c r="T174" s="50"/>
      <c r="U174" s="50"/>
      <c r="V174" s="50"/>
      <c r="W174" s="78">
        <f t="shared" si="20"/>
        <v>1091</v>
      </c>
      <c r="X174" s="9" t="s">
        <v>498</v>
      </c>
    </row>
    <row r="175" spans="1:24" ht="26.25" x14ac:dyDescent="0.25">
      <c r="A175" s="5" t="s">
        <v>90</v>
      </c>
      <c r="B175" s="5" t="s">
        <v>381</v>
      </c>
      <c r="C175" s="8" t="s">
        <v>27</v>
      </c>
      <c r="D175" s="50"/>
      <c r="E175" s="50"/>
      <c r="F175" s="50"/>
      <c r="G175" s="50"/>
      <c r="H175" s="50"/>
      <c r="I175" s="50"/>
      <c r="J175" s="50"/>
      <c r="K175" s="50"/>
      <c r="L175" s="50">
        <v>1091</v>
      </c>
      <c r="M175" s="50"/>
      <c r="N175" s="50"/>
      <c r="O175" s="78">
        <f t="shared" si="19"/>
        <v>1091</v>
      </c>
      <c r="P175" s="50"/>
      <c r="Q175" s="50"/>
      <c r="R175" s="50"/>
      <c r="S175" s="50"/>
      <c r="T175" s="50"/>
      <c r="U175" s="50"/>
      <c r="V175" s="50"/>
      <c r="W175" s="78">
        <f t="shared" si="20"/>
        <v>1091</v>
      </c>
      <c r="X175" s="9" t="s">
        <v>498</v>
      </c>
    </row>
    <row r="176" spans="1:24" x14ac:dyDescent="0.25">
      <c r="A176" s="5" t="s">
        <v>90</v>
      </c>
      <c r="B176" s="5" t="s">
        <v>29</v>
      </c>
      <c r="C176" s="8" t="s">
        <v>27</v>
      </c>
      <c r="D176" s="50"/>
      <c r="E176" s="50"/>
      <c r="F176" s="50"/>
      <c r="G176" s="50"/>
      <c r="H176" s="50"/>
      <c r="I176" s="50"/>
      <c r="J176" s="50"/>
      <c r="K176" s="50"/>
      <c r="L176" s="50">
        <v>700</v>
      </c>
      <c r="M176" s="50"/>
      <c r="N176" s="50"/>
      <c r="O176" s="78">
        <f t="shared" si="19"/>
        <v>700</v>
      </c>
      <c r="P176" s="50"/>
      <c r="Q176" s="50"/>
      <c r="R176" s="50"/>
      <c r="S176" s="50"/>
      <c r="T176" s="50"/>
      <c r="U176" s="50"/>
      <c r="V176" s="50"/>
      <c r="W176" s="78">
        <f t="shared" si="20"/>
        <v>700</v>
      </c>
      <c r="X176" s="9" t="s">
        <v>498</v>
      </c>
    </row>
    <row r="177" spans="1:24" ht="26.25" x14ac:dyDescent="0.25">
      <c r="A177" s="5" t="s">
        <v>90</v>
      </c>
      <c r="B177" s="5" t="s">
        <v>54</v>
      </c>
      <c r="C177" s="8" t="s">
        <v>27</v>
      </c>
      <c r="D177" s="50">
        <f>8518+45</f>
        <v>8563</v>
      </c>
      <c r="E177" s="50"/>
      <c r="F177" s="50"/>
      <c r="G177" s="50"/>
      <c r="H177" s="50"/>
      <c r="I177" s="50"/>
      <c r="J177" s="50"/>
      <c r="K177" s="50"/>
      <c r="L177" s="50"/>
      <c r="M177" s="50"/>
      <c r="N177" s="50"/>
      <c r="O177" s="78">
        <f t="shared" si="19"/>
        <v>8563</v>
      </c>
      <c r="P177" s="50"/>
      <c r="Q177" s="50"/>
      <c r="R177" s="50"/>
      <c r="S177" s="50"/>
      <c r="T177" s="50"/>
      <c r="U177" s="50"/>
      <c r="V177" s="50"/>
      <c r="W177" s="78">
        <f t="shared" si="20"/>
        <v>8563</v>
      </c>
      <c r="X177" s="9" t="s">
        <v>498</v>
      </c>
    </row>
    <row r="178" spans="1:24" ht="26.25" x14ac:dyDescent="0.25">
      <c r="A178" s="5" t="s">
        <v>90</v>
      </c>
      <c r="B178" s="5" t="s">
        <v>96</v>
      </c>
      <c r="C178" s="8" t="s">
        <v>134</v>
      </c>
      <c r="D178" s="50">
        <v>9679</v>
      </c>
      <c r="E178" s="50">
        <v>109</v>
      </c>
      <c r="F178" s="50"/>
      <c r="G178" s="50">
        <v>0</v>
      </c>
      <c r="H178" s="50">
        <v>0</v>
      </c>
      <c r="I178" s="50"/>
      <c r="J178" s="50"/>
      <c r="K178" s="50">
        <v>100</v>
      </c>
      <c r="L178" s="50"/>
      <c r="M178" s="50"/>
      <c r="N178" s="50"/>
      <c r="O178" s="78">
        <f t="shared" si="19"/>
        <v>9888</v>
      </c>
      <c r="P178" s="50">
        <v>0</v>
      </c>
      <c r="Q178" s="50">
        <v>400</v>
      </c>
      <c r="R178" s="50">
        <v>800</v>
      </c>
      <c r="S178" s="50"/>
      <c r="T178" s="50"/>
      <c r="U178" s="50"/>
      <c r="V178" s="50"/>
      <c r="W178" s="78">
        <f t="shared" si="20"/>
        <v>11088</v>
      </c>
      <c r="X178" s="9" t="s">
        <v>498</v>
      </c>
    </row>
    <row r="179" spans="1:24" x14ac:dyDescent="0.25">
      <c r="A179" s="5" t="s">
        <v>90</v>
      </c>
      <c r="B179" s="5" t="s">
        <v>36</v>
      </c>
      <c r="C179" s="8" t="s">
        <v>31</v>
      </c>
      <c r="D179" s="50"/>
      <c r="E179" s="50"/>
      <c r="F179" s="50"/>
      <c r="G179" s="50"/>
      <c r="H179" s="50"/>
      <c r="I179" s="50"/>
      <c r="J179" s="50"/>
      <c r="K179" s="50"/>
      <c r="L179" s="50"/>
      <c r="M179" s="50">
        <v>2000</v>
      </c>
      <c r="N179" s="50"/>
      <c r="O179" s="78">
        <f t="shared" si="19"/>
        <v>2000</v>
      </c>
      <c r="P179" s="50"/>
      <c r="Q179" s="50"/>
      <c r="R179" s="50"/>
      <c r="S179" s="50"/>
      <c r="T179" s="50"/>
      <c r="U179" s="50"/>
      <c r="V179" s="50"/>
      <c r="W179" s="78">
        <f t="shared" si="20"/>
        <v>2000</v>
      </c>
      <c r="X179" s="9" t="s">
        <v>498</v>
      </c>
    </row>
    <row r="180" spans="1:24" ht="30" x14ac:dyDescent="0.25">
      <c r="A180" s="5" t="s">
        <v>90</v>
      </c>
      <c r="B180" s="5" t="s">
        <v>97</v>
      </c>
      <c r="C180" s="8" t="s">
        <v>33</v>
      </c>
      <c r="D180" s="50"/>
      <c r="E180" s="50">
        <v>120</v>
      </c>
      <c r="F180" s="50"/>
      <c r="G180" s="50">
        <v>0</v>
      </c>
      <c r="H180" s="50">
        <v>0</v>
      </c>
      <c r="I180" s="50"/>
      <c r="J180" s="50"/>
      <c r="K180" s="50">
        <v>100</v>
      </c>
      <c r="L180" s="50"/>
      <c r="M180" s="50"/>
      <c r="N180" s="50"/>
      <c r="O180" s="78">
        <f t="shared" si="19"/>
        <v>220</v>
      </c>
      <c r="P180" s="50"/>
      <c r="Q180" s="50">
        <v>130</v>
      </c>
      <c r="R180" s="50">
        <v>215</v>
      </c>
      <c r="S180" s="50"/>
      <c r="T180" s="50"/>
      <c r="U180" s="50"/>
      <c r="V180" s="50"/>
      <c r="W180" s="78">
        <f t="shared" si="20"/>
        <v>565</v>
      </c>
      <c r="X180" s="9" t="s">
        <v>496</v>
      </c>
    </row>
    <row r="181" spans="1:24" x14ac:dyDescent="0.25">
      <c r="A181" s="5" t="s">
        <v>90</v>
      </c>
      <c r="B181" s="5" t="s">
        <v>39</v>
      </c>
      <c r="C181" s="8" t="s">
        <v>27</v>
      </c>
      <c r="D181" s="50">
        <v>83664</v>
      </c>
      <c r="E181" s="50"/>
      <c r="F181" s="50"/>
      <c r="G181" s="50"/>
      <c r="H181" s="50"/>
      <c r="I181" s="50"/>
      <c r="J181" s="50"/>
      <c r="K181" s="50"/>
      <c r="L181" s="50"/>
      <c r="M181" s="50"/>
      <c r="N181" s="50"/>
      <c r="O181" s="78">
        <f t="shared" si="19"/>
        <v>83664</v>
      </c>
      <c r="P181" s="50"/>
      <c r="Q181" s="50"/>
      <c r="R181" s="50"/>
      <c r="S181" s="50"/>
      <c r="T181" s="50"/>
      <c r="U181" s="50"/>
      <c r="V181" s="50"/>
      <c r="W181" s="78">
        <f t="shared" si="20"/>
        <v>83664</v>
      </c>
      <c r="X181" s="9" t="s">
        <v>498</v>
      </c>
    </row>
    <row r="182" spans="1:24" ht="26.25" x14ac:dyDescent="0.25">
      <c r="A182" s="5" t="s">
        <v>90</v>
      </c>
      <c r="B182" s="5" t="s">
        <v>40</v>
      </c>
      <c r="C182" s="8" t="s">
        <v>41</v>
      </c>
      <c r="D182" s="50">
        <v>2800</v>
      </c>
      <c r="E182" s="50"/>
      <c r="F182" s="50"/>
      <c r="G182" s="50"/>
      <c r="H182" s="50"/>
      <c r="I182" s="50"/>
      <c r="J182" s="50"/>
      <c r="K182" s="50"/>
      <c r="L182" s="50"/>
      <c r="M182" s="50"/>
      <c r="N182" s="50"/>
      <c r="O182" s="78">
        <f t="shared" si="19"/>
        <v>2800</v>
      </c>
      <c r="P182" s="50"/>
      <c r="Q182" s="50"/>
      <c r="R182" s="50"/>
      <c r="S182" s="50"/>
      <c r="T182" s="50"/>
      <c r="U182" s="50"/>
      <c r="V182" s="50"/>
      <c r="W182" s="78">
        <f t="shared" si="20"/>
        <v>2800</v>
      </c>
      <c r="X182" s="9" t="s">
        <v>498</v>
      </c>
    </row>
    <row r="183" spans="1:24" ht="26.25" x14ac:dyDescent="0.25">
      <c r="A183" s="5" t="s">
        <v>90</v>
      </c>
      <c r="B183" s="5" t="s">
        <v>42</v>
      </c>
      <c r="C183" s="8" t="s">
        <v>24</v>
      </c>
      <c r="D183" s="50">
        <v>6888</v>
      </c>
      <c r="E183" s="50"/>
      <c r="F183" s="50"/>
      <c r="G183" s="50"/>
      <c r="H183" s="50"/>
      <c r="I183" s="50"/>
      <c r="J183" s="50"/>
      <c r="K183" s="50"/>
      <c r="L183" s="50"/>
      <c r="M183" s="50"/>
      <c r="N183" s="50"/>
      <c r="O183" s="78">
        <f t="shared" si="19"/>
        <v>6888</v>
      </c>
      <c r="P183" s="50"/>
      <c r="Q183" s="50"/>
      <c r="R183" s="50"/>
      <c r="S183" s="50"/>
      <c r="T183" s="50"/>
      <c r="U183" s="50"/>
      <c r="V183" s="50"/>
      <c r="W183" s="78">
        <f t="shared" si="20"/>
        <v>6888</v>
      </c>
      <c r="X183" s="9" t="s">
        <v>498</v>
      </c>
    </row>
    <row r="184" spans="1:24" ht="30" x14ac:dyDescent="0.25">
      <c r="A184" s="5" t="s">
        <v>90</v>
      </c>
      <c r="B184" s="5" t="s">
        <v>43</v>
      </c>
      <c r="C184" s="8" t="s">
        <v>44</v>
      </c>
      <c r="D184" s="50"/>
      <c r="E184" s="50"/>
      <c r="F184" s="50"/>
      <c r="G184" s="50"/>
      <c r="H184" s="50"/>
      <c r="I184" s="50"/>
      <c r="J184" s="50"/>
      <c r="K184" s="50"/>
      <c r="L184" s="50"/>
      <c r="M184" s="50"/>
      <c r="N184" s="50"/>
      <c r="O184" s="78">
        <f t="shared" si="19"/>
        <v>0</v>
      </c>
      <c r="P184" s="50"/>
      <c r="Q184" s="50"/>
      <c r="R184" s="50"/>
      <c r="S184" s="50"/>
      <c r="T184" s="50"/>
      <c r="U184" s="50">
        <v>9217</v>
      </c>
      <c r="V184" s="50"/>
      <c r="W184" s="78">
        <f t="shared" si="20"/>
        <v>9217</v>
      </c>
      <c r="X184" s="9" t="s">
        <v>496</v>
      </c>
    </row>
    <row r="185" spans="1:24" x14ac:dyDescent="0.25">
      <c r="A185" s="5" t="s">
        <v>90</v>
      </c>
      <c r="B185" s="5" t="s">
        <v>45</v>
      </c>
      <c r="C185" s="8"/>
      <c r="D185" s="50">
        <v>3501</v>
      </c>
      <c r="E185" s="50"/>
      <c r="F185" s="50"/>
      <c r="G185" s="50"/>
      <c r="H185" s="50"/>
      <c r="I185" s="50"/>
      <c r="J185" s="50"/>
      <c r="K185" s="50"/>
      <c r="L185" s="50"/>
      <c r="M185" s="50"/>
      <c r="N185" s="50"/>
      <c r="O185" s="78">
        <f t="shared" si="19"/>
        <v>3501</v>
      </c>
      <c r="P185" s="50"/>
      <c r="Q185" s="50"/>
      <c r="R185" s="50"/>
      <c r="S185" s="50"/>
      <c r="T185" s="50"/>
      <c r="U185" s="50"/>
      <c r="V185" s="50"/>
      <c r="W185" s="78">
        <f t="shared" si="20"/>
        <v>3501</v>
      </c>
      <c r="X185" s="9" t="s">
        <v>488</v>
      </c>
    </row>
    <row r="186" spans="1:24" x14ac:dyDescent="0.25">
      <c r="A186" s="5" t="s">
        <v>90</v>
      </c>
      <c r="B186" s="5" t="s">
        <v>98</v>
      </c>
      <c r="C186" s="8"/>
      <c r="D186" s="50">
        <v>3066</v>
      </c>
      <c r="E186" s="50"/>
      <c r="F186" s="50"/>
      <c r="G186" s="50"/>
      <c r="H186" s="50"/>
      <c r="I186" s="50"/>
      <c r="J186" s="50"/>
      <c r="K186" s="50"/>
      <c r="L186" s="50"/>
      <c r="M186" s="50"/>
      <c r="N186" s="50"/>
      <c r="O186" s="78">
        <f t="shared" si="19"/>
        <v>3066</v>
      </c>
      <c r="P186" s="50"/>
      <c r="Q186" s="50"/>
      <c r="R186" s="50"/>
      <c r="S186" s="50"/>
      <c r="T186" s="50"/>
      <c r="U186" s="50"/>
      <c r="V186" s="50"/>
      <c r="W186" s="78">
        <f t="shared" si="20"/>
        <v>3066</v>
      </c>
      <c r="X186" s="9" t="s">
        <v>488</v>
      </c>
    </row>
    <row r="187" spans="1:24" x14ac:dyDescent="0.25">
      <c r="A187" s="5" t="s">
        <v>90</v>
      </c>
      <c r="B187" s="5" t="s">
        <v>34</v>
      </c>
      <c r="C187" s="8" t="s">
        <v>35</v>
      </c>
      <c r="D187" s="50"/>
      <c r="E187" s="50"/>
      <c r="F187" s="50"/>
      <c r="G187" s="50"/>
      <c r="H187" s="50"/>
      <c r="I187" s="50"/>
      <c r="J187" s="50"/>
      <c r="K187" s="50"/>
      <c r="L187" s="50"/>
      <c r="M187" s="50"/>
      <c r="N187" s="50"/>
      <c r="O187" s="78">
        <f t="shared" si="19"/>
        <v>0</v>
      </c>
      <c r="P187" s="50"/>
      <c r="Q187" s="50"/>
      <c r="R187" s="50"/>
      <c r="S187" s="50"/>
      <c r="T187" s="50"/>
      <c r="U187" s="50"/>
      <c r="V187" s="50"/>
      <c r="W187" s="78">
        <f t="shared" si="20"/>
        <v>0</v>
      </c>
      <c r="X187" s="9" t="s">
        <v>488</v>
      </c>
    </row>
    <row r="188" spans="1:24" x14ac:dyDescent="0.25">
      <c r="A188" s="21" t="s">
        <v>90</v>
      </c>
      <c r="B188" s="21" t="s">
        <v>47</v>
      </c>
      <c r="C188" s="22"/>
      <c r="D188" s="23">
        <f t="shared" ref="D188:M188" si="21">SUM(D162:D187)</f>
        <v>267140</v>
      </c>
      <c r="E188" s="23">
        <f t="shared" si="21"/>
        <v>2479</v>
      </c>
      <c r="F188" s="23">
        <f t="shared" si="21"/>
        <v>0</v>
      </c>
      <c r="G188" s="23">
        <f t="shared" si="21"/>
        <v>2000</v>
      </c>
      <c r="H188" s="23">
        <f t="shared" si="21"/>
        <v>11417</v>
      </c>
      <c r="I188" s="23">
        <f t="shared" si="21"/>
        <v>1011</v>
      </c>
      <c r="J188" s="23">
        <f t="shared" si="21"/>
        <v>9140</v>
      </c>
      <c r="K188" s="23">
        <f t="shared" si="21"/>
        <v>2854</v>
      </c>
      <c r="L188" s="23">
        <f t="shared" si="21"/>
        <v>8525</v>
      </c>
      <c r="M188" s="23">
        <f t="shared" si="21"/>
        <v>2000</v>
      </c>
      <c r="N188" s="23">
        <f t="shared" ref="N188:W188" si="22">SUM(N162:N187)</f>
        <v>0</v>
      </c>
      <c r="O188" s="23">
        <f t="shared" si="22"/>
        <v>306566</v>
      </c>
      <c r="P188" s="23">
        <f t="shared" si="22"/>
        <v>230</v>
      </c>
      <c r="Q188" s="23">
        <f t="shared" si="22"/>
        <v>35185</v>
      </c>
      <c r="R188" s="23">
        <f t="shared" si="22"/>
        <v>20229</v>
      </c>
      <c r="S188" s="23">
        <f t="shared" si="22"/>
        <v>1342</v>
      </c>
      <c r="T188" s="23">
        <f t="shared" si="22"/>
        <v>0</v>
      </c>
      <c r="U188" s="23">
        <f t="shared" si="22"/>
        <v>9217</v>
      </c>
      <c r="V188" s="23">
        <f t="shared" si="22"/>
        <v>0</v>
      </c>
      <c r="W188" s="23">
        <f t="shared" si="22"/>
        <v>372769</v>
      </c>
      <c r="X188" s="9"/>
    </row>
    <row r="189" spans="1:24" x14ac:dyDescent="0.25">
      <c r="A189" s="5" t="s">
        <v>143</v>
      </c>
      <c r="B189" s="5" t="s">
        <v>10</v>
      </c>
      <c r="C189" s="8" t="s">
        <v>11</v>
      </c>
      <c r="D189" s="50">
        <v>59017</v>
      </c>
      <c r="E189" s="50">
        <v>1370</v>
      </c>
      <c r="F189" s="50">
        <v>810</v>
      </c>
      <c r="G189" s="50">
        <v>71</v>
      </c>
      <c r="H189" s="50">
        <v>2200</v>
      </c>
      <c r="I189" s="50">
        <v>420</v>
      </c>
      <c r="J189" s="50">
        <v>2700</v>
      </c>
      <c r="K189" s="50">
        <v>1500</v>
      </c>
      <c r="L189" s="50"/>
      <c r="M189" s="50"/>
      <c r="N189" s="50"/>
      <c r="O189" s="78">
        <f t="shared" ref="O189:O223" si="23">D189+E189+F189+G189+H189+J189+K189+L189+M189+N189+I189</f>
        <v>68088</v>
      </c>
      <c r="P189" s="50">
        <v>30</v>
      </c>
      <c r="Q189" s="50">
        <v>4400</v>
      </c>
      <c r="R189" s="50">
        <v>3900</v>
      </c>
      <c r="S189" s="50"/>
      <c r="T189" s="50"/>
      <c r="U189" s="50"/>
      <c r="V189" s="50"/>
      <c r="W189" s="78">
        <f t="shared" ref="W189:W223" si="24">O189+P189+Q189+R189+S189+T189+U189+V189</f>
        <v>76418</v>
      </c>
      <c r="X189" s="9" t="s">
        <v>488</v>
      </c>
    </row>
    <row r="190" spans="1:24" x14ac:dyDescent="0.25">
      <c r="A190" s="5" t="s">
        <v>143</v>
      </c>
      <c r="B190" s="5" t="s">
        <v>34</v>
      </c>
      <c r="C190" s="8" t="s">
        <v>35</v>
      </c>
      <c r="D190" s="50"/>
      <c r="E190" s="50">
        <v>130</v>
      </c>
      <c r="F190" s="50">
        <v>100</v>
      </c>
      <c r="G190" s="50"/>
      <c r="H190" s="50">
        <v>60</v>
      </c>
      <c r="I190" s="50"/>
      <c r="J190" s="50">
        <v>260</v>
      </c>
      <c r="K190" s="50">
        <v>145</v>
      </c>
      <c r="L190" s="50"/>
      <c r="M190" s="50"/>
      <c r="N190" s="50"/>
      <c r="O190" s="78">
        <f t="shared" si="23"/>
        <v>695</v>
      </c>
      <c r="P190" s="50"/>
      <c r="Q190" s="50">
        <v>120</v>
      </c>
      <c r="R190" s="50">
        <v>250</v>
      </c>
      <c r="S190" s="50"/>
      <c r="T190" s="50"/>
      <c r="U190" s="50"/>
      <c r="V190" s="50"/>
      <c r="W190" s="78">
        <f t="shared" si="24"/>
        <v>1065</v>
      </c>
      <c r="X190" s="9" t="s">
        <v>488</v>
      </c>
    </row>
    <row r="191" spans="1:24" ht="26.25" x14ac:dyDescent="0.25">
      <c r="A191" s="5" t="s">
        <v>143</v>
      </c>
      <c r="B191" s="5" t="s">
        <v>58</v>
      </c>
      <c r="C191" s="8" t="s">
        <v>13</v>
      </c>
      <c r="D191" s="50">
        <v>160880</v>
      </c>
      <c r="E191" s="50">
        <v>35</v>
      </c>
      <c r="F191" s="50"/>
      <c r="G191" s="50"/>
      <c r="H191" s="50"/>
      <c r="I191" s="50">
        <v>510</v>
      </c>
      <c r="J191" s="50"/>
      <c r="K191" s="50">
        <v>2800</v>
      </c>
      <c r="L191" s="50"/>
      <c r="M191" s="50"/>
      <c r="N191" s="50"/>
      <c r="O191" s="78">
        <f t="shared" si="23"/>
        <v>164225</v>
      </c>
      <c r="P191" s="50">
        <v>25</v>
      </c>
      <c r="Q191" s="50">
        <v>4700</v>
      </c>
      <c r="R191" s="50">
        <v>4500</v>
      </c>
      <c r="S191" s="50"/>
      <c r="T191" s="50"/>
      <c r="U191" s="50"/>
      <c r="V191" s="50">
        <v>180</v>
      </c>
      <c r="W191" s="78">
        <f t="shared" si="24"/>
        <v>173630</v>
      </c>
      <c r="X191" s="9" t="s">
        <v>506</v>
      </c>
    </row>
    <row r="192" spans="1:24" x14ac:dyDescent="0.25">
      <c r="A192" s="5" t="s">
        <v>143</v>
      </c>
      <c r="B192" s="5" t="s">
        <v>84</v>
      </c>
      <c r="C192" s="8" t="s">
        <v>85</v>
      </c>
      <c r="D192" s="50"/>
      <c r="E192" s="50"/>
      <c r="F192" s="50"/>
      <c r="G192" s="50"/>
      <c r="H192" s="50"/>
      <c r="I192" s="50"/>
      <c r="J192" s="50"/>
      <c r="K192" s="50"/>
      <c r="L192" s="50"/>
      <c r="M192" s="50"/>
      <c r="N192" s="50"/>
      <c r="O192" s="78">
        <f t="shared" si="23"/>
        <v>0</v>
      </c>
      <c r="P192" s="50"/>
      <c r="Q192" s="50">
        <v>1580</v>
      </c>
      <c r="R192" s="50">
        <v>650</v>
      </c>
      <c r="S192" s="50"/>
      <c r="T192" s="50"/>
      <c r="U192" s="50"/>
      <c r="V192" s="50"/>
      <c r="W192" s="78">
        <f t="shared" si="24"/>
        <v>2230</v>
      </c>
      <c r="X192" s="9" t="s">
        <v>510</v>
      </c>
    </row>
    <row r="193" spans="1:24" ht="26.25" x14ac:dyDescent="0.25">
      <c r="A193" s="5" t="s">
        <v>143</v>
      </c>
      <c r="B193" s="5" t="s">
        <v>362</v>
      </c>
      <c r="C193" s="8" t="s">
        <v>13</v>
      </c>
      <c r="D193" s="50"/>
      <c r="E193" s="50"/>
      <c r="F193" s="50"/>
      <c r="G193" s="50"/>
      <c r="H193" s="50"/>
      <c r="I193" s="50"/>
      <c r="J193" s="50"/>
      <c r="K193" s="50"/>
      <c r="L193" s="50"/>
      <c r="M193" s="50"/>
      <c r="N193" s="50"/>
      <c r="O193" s="78">
        <f t="shared" si="23"/>
        <v>0</v>
      </c>
      <c r="P193" s="50"/>
      <c r="Q193" s="50">
        <v>17309</v>
      </c>
      <c r="R193" s="50">
        <v>5000</v>
      </c>
      <c r="S193" s="50"/>
      <c r="T193" s="50"/>
      <c r="U193" s="50"/>
      <c r="V193" s="50"/>
      <c r="W193" s="78">
        <f t="shared" si="24"/>
        <v>22309</v>
      </c>
      <c r="X193" s="9" t="s">
        <v>508</v>
      </c>
    </row>
    <row r="194" spans="1:24" x14ac:dyDescent="0.25">
      <c r="A194" s="5" t="s">
        <v>143</v>
      </c>
      <c r="B194" s="5" t="s">
        <v>361</v>
      </c>
      <c r="C194" s="8" t="s">
        <v>13</v>
      </c>
      <c r="D194" s="50"/>
      <c r="E194" s="50"/>
      <c r="F194" s="50"/>
      <c r="G194" s="50"/>
      <c r="H194" s="50"/>
      <c r="I194" s="50"/>
      <c r="J194" s="50"/>
      <c r="K194" s="50"/>
      <c r="L194" s="50"/>
      <c r="M194" s="50"/>
      <c r="N194" s="50"/>
      <c r="O194" s="78">
        <f t="shared" si="23"/>
        <v>0</v>
      </c>
      <c r="P194" s="50"/>
      <c r="Q194" s="50">
        <v>25713</v>
      </c>
      <c r="R194" s="50">
        <v>10000</v>
      </c>
      <c r="S194" s="50"/>
      <c r="T194" s="50"/>
      <c r="U194" s="50"/>
      <c r="V194" s="50"/>
      <c r="W194" s="78">
        <f t="shared" si="24"/>
        <v>35713</v>
      </c>
      <c r="X194" s="9" t="s">
        <v>508</v>
      </c>
    </row>
    <row r="195" spans="1:24" x14ac:dyDescent="0.25">
      <c r="A195" s="5" t="s">
        <v>143</v>
      </c>
      <c r="B195" s="5" t="s">
        <v>144</v>
      </c>
      <c r="C195" s="8" t="s">
        <v>21</v>
      </c>
      <c r="D195" s="50">
        <v>8443</v>
      </c>
      <c r="E195" s="50">
        <v>45</v>
      </c>
      <c r="F195" s="50">
        <v>1100</v>
      </c>
      <c r="G195" s="50">
        <v>256</v>
      </c>
      <c r="H195" s="50">
        <v>550</v>
      </c>
      <c r="I195" s="50">
        <v>140</v>
      </c>
      <c r="J195" s="50">
        <v>800</v>
      </c>
      <c r="K195" s="50">
        <v>30</v>
      </c>
      <c r="L195" s="50"/>
      <c r="M195" s="50"/>
      <c r="N195" s="50"/>
      <c r="O195" s="78">
        <f t="shared" si="23"/>
        <v>11364</v>
      </c>
      <c r="P195" s="50"/>
      <c r="Q195" s="50">
        <v>430</v>
      </c>
      <c r="R195" s="50">
        <v>550</v>
      </c>
      <c r="S195" s="50">
        <v>2084</v>
      </c>
      <c r="T195" s="50"/>
      <c r="U195" s="50"/>
      <c r="V195" s="50"/>
      <c r="W195" s="78">
        <f t="shared" si="24"/>
        <v>14428</v>
      </c>
      <c r="X195" s="9" t="s">
        <v>493</v>
      </c>
    </row>
    <row r="196" spans="1:24" x14ac:dyDescent="0.25">
      <c r="A196" s="5" t="s">
        <v>143</v>
      </c>
      <c r="B196" s="5" t="s">
        <v>145</v>
      </c>
      <c r="C196" s="8" t="s">
        <v>21</v>
      </c>
      <c r="D196" s="50">
        <v>5524</v>
      </c>
      <c r="E196" s="50"/>
      <c r="F196" s="50"/>
      <c r="G196" s="50"/>
      <c r="H196" s="50">
        <v>120</v>
      </c>
      <c r="I196" s="50"/>
      <c r="J196" s="50">
        <v>400</v>
      </c>
      <c r="K196" s="50"/>
      <c r="L196" s="50"/>
      <c r="M196" s="50"/>
      <c r="N196" s="50"/>
      <c r="O196" s="78">
        <f t="shared" si="23"/>
        <v>6044</v>
      </c>
      <c r="P196" s="50"/>
      <c r="Q196" s="50">
        <v>250</v>
      </c>
      <c r="R196" s="50">
        <v>300</v>
      </c>
      <c r="S196" s="50">
        <v>430</v>
      </c>
      <c r="T196" s="50"/>
      <c r="U196" s="50"/>
      <c r="V196" s="50"/>
      <c r="W196" s="78">
        <f t="shared" si="24"/>
        <v>7024</v>
      </c>
      <c r="X196" s="9" t="s">
        <v>493</v>
      </c>
    </row>
    <row r="197" spans="1:24" ht="26.25" x14ac:dyDescent="0.25">
      <c r="A197" s="5" t="s">
        <v>143</v>
      </c>
      <c r="B197" s="5" t="s">
        <v>146</v>
      </c>
      <c r="C197" s="8" t="s">
        <v>134</v>
      </c>
      <c r="D197" s="50">
        <v>15412</v>
      </c>
      <c r="E197" s="50">
        <v>450</v>
      </c>
      <c r="F197" s="50">
        <v>760</v>
      </c>
      <c r="G197" s="50">
        <v>80</v>
      </c>
      <c r="H197" s="50">
        <v>400</v>
      </c>
      <c r="I197" s="50">
        <v>90</v>
      </c>
      <c r="J197" s="50">
        <v>1540</v>
      </c>
      <c r="K197" s="50">
        <v>200</v>
      </c>
      <c r="L197" s="50"/>
      <c r="M197" s="50"/>
      <c r="N197" s="50"/>
      <c r="O197" s="78">
        <f t="shared" si="23"/>
        <v>18932</v>
      </c>
      <c r="P197" s="50">
        <v>25</v>
      </c>
      <c r="Q197" s="50">
        <v>540</v>
      </c>
      <c r="R197" s="50">
        <v>1480</v>
      </c>
      <c r="S197" s="50"/>
      <c r="T197" s="50"/>
      <c r="U197" s="50"/>
      <c r="V197" s="50"/>
      <c r="W197" s="78">
        <f t="shared" si="24"/>
        <v>20977</v>
      </c>
      <c r="X197" s="9" t="s">
        <v>498</v>
      </c>
    </row>
    <row r="198" spans="1:24" x14ac:dyDescent="0.25">
      <c r="A198" s="5" t="s">
        <v>143</v>
      </c>
      <c r="B198" s="5" t="s">
        <v>147</v>
      </c>
      <c r="C198" s="8" t="s">
        <v>24</v>
      </c>
      <c r="D198" s="50">
        <v>24972</v>
      </c>
      <c r="E198" s="50">
        <v>420</v>
      </c>
      <c r="F198" s="50">
        <v>4800</v>
      </c>
      <c r="G198" s="50">
        <v>1560</v>
      </c>
      <c r="H198" s="50">
        <v>4300</v>
      </c>
      <c r="I198" s="50">
        <v>550</v>
      </c>
      <c r="J198" s="50">
        <v>3275</v>
      </c>
      <c r="K198" s="50">
        <v>1440</v>
      </c>
      <c r="L198" s="50">
        <v>9104</v>
      </c>
      <c r="M198" s="50"/>
      <c r="N198" s="50"/>
      <c r="O198" s="78">
        <f t="shared" si="23"/>
        <v>50421</v>
      </c>
      <c r="P198" s="50">
        <v>25</v>
      </c>
      <c r="Q198" s="50">
        <v>5000</v>
      </c>
      <c r="R198" s="50">
        <v>7000</v>
      </c>
      <c r="S198" s="50"/>
      <c r="T198" s="50"/>
      <c r="U198" s="50"/>
      <c r="V198" s="50"/>
      <c r="W198" s="78">
        <f t="shared" si="24"/>
        <v>62446</v>
      </c>
      <c r="X198" s="9" t="s">
        <v>498</v>
      </c>
    </row>
    <row r="199" spans="1:24" ht="26.25" x14ac:dyDescent="0.25">
      <c r="A199" s="5" t="s">
        <v>143</v>
      </c>
      <c r="B199" s="5" t="s">
        <v>25</v>
      </c>
      <c r="C199" s="8" t="s">
        <v>24</v>
      </c>
      <c r="D199" s="50">
        <f>34209+625</f>
        <v>34834</v>
      </c>
      <c r="E199" s="50"/>
      <c r="F199" s="50"/>
      <c r="G199" s="50"/>
      <c r="H199" s="50"/>
      <c r="I199" s="50"/>
      <c r="J199" s="50"/>
      <c r="K199" s="50"/>
      <c r="L199" s="50"/>
      <c r="M199" s="50"/>
      <c r="N199" s="50"/>
      <c r="O199" s="78">
        <f t="shared" si="23"/>
        <v>34834</v>
      </c>
      <c r="P199" s="50"/>
      <c r="Q199" s="50"/>
      <c r="R199" s="50"/>
      <c r="S199" s="50"/>
      <c r="T199" s="50"/>
      <c r="U199" s="50"/>
      <c r="V199" s="50"/>
      <c r="W199" s="78">
        <f t="shared" si="24"/>
        <v>34834</v>
      </c>
      <c r="X199" s="9" t="s">
        <v>498</v>
      </c>
    </row>
    <row r="200" spans="1:24" x14ac:dyDescent="0.25">
      <c r="A200" s="5" t="s">
        <v>143</v>
      </c>
      <c r="B200" s="5" t="s">
        <v>148</v>
      </c>
      <c r="C200" s="8" t="s">
        <v>27</v>
      </c>
      <c r="D200" s="50">
        <v>36317</v>
      </c>
      <c r="E200" s="50">
        <v>480</v>
      </c>
      <c r="F200" s="50">
        <v>18200</v>
      </c>
      <c r="G200" s="50">
        <v>3700</v>
      </c>
      <c r="H200" s="50">
        <v>13000</v>
      </c>
      <c r="I200" s="50">
        <v>1900</v>
      </c>
      <c r="J200" s="50">
        <v>12200</v>
      </c>
      <c r="K200" s="50">
        <v>1600</v>
      </c>
      <c r="L200" s="50">
        <v>6809</v>
      </c>
      <c r="M200" s="50"/>
      <c r="N200" s="50"/>
      <c r="O200" s="78">
        <f t="shared" si="23"/>
        <v>94206</v>
      </c>
      <c r="P200" s="50">
        <v>100</v>
      </c>
      <c r="Q200" s="50">
        <v>12000</v>
      </c>
      <c r="R200" s="50">
        <v>15800</v>
      </c>
      <c r="S200" s="50"/>
      <c r="T200" s="50"/>
      <c r="U200" s="50"/>
      <c r="V200" s="50"/>
      <c r="W200" s="78">
        <f t="shared" si="24"/>
        <v>122106</v>
      </c>
      <c r="X200" s="9" t="s">
        <v>498</v>
      </c>
    </row>
    <row r="201" spans="1:24" ht="26.25" x14ac:dyDescent="0.25">
      <c r="A201" s="5" t="s">
        <v>143</v>
      </c>
      <c r="B201" s="5" t="s">
        <v>380</v>
      </c>
      <c r="C201" s="8" t="s">
        <v>27</v>
      </c>
      <c r="D201" s="50"/>
      <c r="E201" s="50"/>
      <c r="F201" s="50"/>
      <c r="G201" s="50"/>
      <c r="H201" s="50"/>
      <c r="I201" s="50"/>
      <c r="J201" s="50"/>
      <c r="K201" s="50"/>
      <c r="L201" s="50">
        <v>3476</v>
      </c>
      <c r="M201" s="50"/>
      <c r="N201" s="50"/>
      <c r="O201" s="78">
        <f t="shared" si="23"/>
        <v>3476</v>
      </c>
      <c r="P201" s="50"/>
      <c r="Q201" s="50"/>
      <c r="R201" s="50"/>
      <c r="S201" s="50"/>
      <c r="T201" s="50"/>
      <c r="U201" s="50"/>
      <c r="V201" s="50"/>
      <c r="W201" s="78">
        <f t="shared" si="24"/>
        <v>3476</v>
      </c>
      <c r="X201" s="9" t="s">
        <v>498</v>
      </c>
    </row>
    <row r="202" spans="1:24" ht="26.25" x14ac:dyDescent="0.25">
      <c r="A202" s="5" t="s">
        <v>143</v>
      </c>
      <c r="B202" s="5" t="s">
        <v>381</v>
      </c>
      <c r="C202" s="8" t="s">
        <v>27</v>
      </c>
      <c r="D202" s="50"/>
      <c r="E202" s="50"/>
      <c r="F202" s="50"/>
      <c r="G202" s="50"/>
      <c r="H202" s="50"/>
      <c r="I202" s="50"/>
      <c r="J202" s="50"/>
      <c r="K202" s="50"/>
      <c r="L202" s="50">
        <v>3476</v>
      </c>
      <c r="M202" s="50"/>
      <c r="N202" s="50"/>
      <c r="O202" s="78">
        <f t="shared" si="23"/>
        <v>3476</v>
      </c>
      <c r="P202" s="50"/>
      <c r="Q202" s="50"/>
      <c r="R202" s="50"/>
      <c r="S202" s="50"/>
      <c r="T202" s="50"/>
      <c r="U202" s="50"/>
      <c r="V202" s="50"/>
      <c r="W202" s="78">
        <f t="shared" si="24"/>
        <v>3476</v>
      </c>
      <c r="X202" s="9" t="s">
        <v>498</v>
      </c>
    </row>
    <row r="203" spans="1:24" ht="26.25" x14ac:dyDescent="0.25">
      <c r="A203" s="5" t="s">
        <v>143</v>
      </c>
      <c r="B203" s="5" t="s">
        <v>149</v>
      </c>
      <c r="C203" s="10" t="s">
        <v>27</v>
      </c>
      <c r="D203" s="50">
        <v>7445</v>
      </c>
      <c r="E203" s="50"/>
      <c r="F203" s="50"/>
      <c r="G203" s="50"/>
      <c r="H203" s="50"/>
      <c r="I203" s="50"/>
      <c r="J203" s="50"/>
      <c r="K203" s="50"/>
      <c r="L203" s="50"/>
      <c r="M203" s="50"/>
      <c r="N203" s="50"/>
      <c r="O203" s="78">
        <f t="shared" si="23"/>
        <v>7445</v>
      </c>
      <c r="P203" s="50"/>
      <c r="Q203" s="50"/>
      <c r="R203" s="50"/>
      <c r="S203" s="50"/>
      <c r="T203" s="50"/>
      <c r="U203" s="50"/>
      <c r="V203" s="50"/>
      <c r="W203" s="78">
        <f t="shared" si="24"/>
        <v>7445</v>
      </c>
      <c r="X203" s="9" t="s">
        <v>498</v>
      </c>
    </row>
    <row r="204" spans="1:24" x14ac:dyDescent="0.25">
      <c r="A204" s="5" t="s">
        <v>143</v>
      </c>
      <c r="B204" s="5" t="s">
        <v>63</v>
      </c>
      <c r="C204" s="8" t="s">
        <v>64</v>
      </c>
      <c r="D204" s="50">
        <v>93008</v>
      </c>
      <c r="E204" s="50">
        <v>680</v>
      </c>
      <c r="F204" s="50">
        <v>4800</v>
      </c>
      <c r="G204" s="50">
        <v>2285</v>
      </c>
      <c r="H204" s="50">
        <v>6200</v>
      </c>
      <c r="I204" s="50">
        <v>1080</v>
      </c>
      <c r="J204" s="50">
        <v>3275</v>
      </c>
      <c r="K204" s="50">
        <v>1400</v>
      </c>
      <c r="L204" s="50">
        <v>32641</v>
      </c>
      <c r="M204" s="50"/>
      <c r="N204" s="50"/>
      <c r="O204" s="78">
        <f t="shared" si="23"/>
        <v>145369</v>
      </c>
      <c r="P204" s="50">
        <v>30</v>
      </c>
      <c r="Q204" s="50">
        <v>5000</v>
      </c>
      <c r="R204" s="50">
        <v>17500</v>
      </c>
      <c r="S204" s="50"/>
      <c r="T204" s="50"/>
      <c r="U204" s="50"/>
      <c r="V204" s="50"/>
      <c r="W204" s="78">
        <f t="shared" si="24"/>
        <v>167899</v>
      </c>
      <c r="X204" s="9" t="s">
        <v>511</v>
      </c>
    </row>
    <row r="205" spans="1:24" ht="39" x14ac:dyDescent="0.25">
      <c r="A205" s="5" t="s">
        <v>143</v>
      </c>
      <c r="B205" s="5" t="s">
        <v>65</v>
      </c>
      <c r="C205" s="8" t="s">
        <v>64</v>
      </c>
      <c r="D205" s="50">
        <v>3943</v>
      </c>
      <c r="E205" s="50"/>
      <c r="F205" s="50"/>
      <c r="G205" s="50"/>
      <c r="H205" s="50"/>
      <c r="I205" s="50"/>
      <c r="J205" s="50"/>
      <c r="K205" s="50"/>
      <c r="L205" s="50"/>
      <c r="M205" s="50"/>
      <c r="N205" s="50"/>
      <c r="O205" s="78">
        <f t="shared" si="23"/>
        <v>3943</v>
      </c>
      <c r="P205" s="50"/>
      <c r="Q205" s="50"/>
      <c r="R205" s="50"/>
      <c r="S205" s="50"/>
      <c r="T205" s="50"/>
      <c r="U205" s="50"/>
      <c r="V205" s="50"/>
      <c r="W205" s="78">
        <f t="shared" si="24"/>
        <v>3943</v>
      </c>
      <c r="X205" s="9" t="s">
        <v>511</v>
      </c>
    </row>
    <row r="206" spans="1:24" ht="26.25" x14ac:dyDescent="0.25">
      <c r="A206" s="5" t="s">
        <v>143</v>
      </c>
      <c r="B206" s="5" t="s">
        <v>66</v>
      </c>
      <c r="C206" s="8" t="s">
        <v>64</v>
      </c>
      <c r="D206" s="50">
        <v>3340</v>
      </c>
      <c r="E206" s="50"/>
      <c r="F206" s="50"/>
      <c r="G206" s="50"/>
      <c r="H206" s="50"/>
      <c r="I206" s="50"/>
      <c r="J206" s="50"/>
      <c r="K206" s="50"/>
      <c r="L206" s="50"/>
      <c r="M206" s="50"/>
      <c r="N206" s="50"/>
      <c r="O206" s="78">
        <f t="shared" si="23"/>
        <v>3340</v>
      </c>
      <c r="P206" s="50"/>
      <c r="Q206" s="50"/>
      <c r="R206" s="50"/>
      <c r="S206" s="50"/>
      <c r="T206" s="50"/>
      <c r="U206" s="50"/>
      <c r="V206" s="50"/>
      <c r="W206" s="78">
        <f t="shared" si="24"/>
        <v>3340</v>
      </c>
      <c r="X206" s="9" t="s">
        <v>511</v>
      </c>
    </row>
    <row r="207" spans="1:24" x14ac:dyDescent="0.25">
      <c r="A207" s="5" t="s">
        <v>143</v>
      </c>
      <c r="B207" s="5" t="s">
        <v>18</v>
      </c>
      <c r="C207" s="8" t="s">
        <v>19</v>
      </c>
      <c r="D207" s="50">
        <v>1683</v>
      </c>
      <c r="E207" s="50"/>
      <c r="F207" s="50"/>
      <c r="G207" s="50"/>
      <c r="H207" s="50"/>
      <c r="I207" s="50"/>
      <c r="J207" s="50"/>
      <c r="K207" s="50">
        <v>65</v>
      </c>
      <c r="L207" s="50"/>
      <c r="M207" s="50"/>
      <c r="N207" s="50"/>
      <c r="O207" s="78">
        <f t="shared" si="23"/>
        <v>1748</v>
      </c>
      <c r="P207" s="50"/>
      <c r="Q207" s="50">
        <v>300</v>
      </c>
      <c r="R207" s="50">
        <v>989</v>
      </c>
      <c r="S207" s="50"/>
      <c r="T207" s="50"/>
      <c r="U207" s="50"/>
      <c r="V207" s="50"/>
      <c r="W207" s="78">
        <f t="shared" si="24"/>
        <v>3037</v>
      </c>
      <c r="X207" s="9" t="s">
        <v>492</v>
      </c>
    </row>
    <row r="208" spans="1:24" x14ac:dyDescent="0.25">
      <c r="A208" s="5" t="s">
        <v>143</v>
      </c>
      <c r="B208" s="5" t="s">
        <v>22</v>
      </c>
      <c r="C208" s="8" t="s">
        <v>21</v>
      </c>
      <c r="D208" s="50">
        <v>23974</v>
      </c>
      <c r="E208" s="50">
        <v>520</v>
      </c>
      <c r="F208" s="50"/>
      <c r="G208" s="50">
        <v>330</v>
      </c>
      <c r="H208" s="50">
        <v>3300</v>
      </c>
      <c r="I208" s="50">
        <v>480</v>
      </c>
      <c r="J208" s="50">
        <v>5400</v>
      </c>
      <c r="K208" s="50">
        <v>1250</v>
      </c>
      <c r="L208" s="50"/>
      <c r="M208" s="50"/>
      <c r="N208" s="50"/>
      <c r="O208" s="78">
        <f t="shared" si="23"/>
        <v>35254</v>
      </c>
      <c r="P208" s="50">
        <v>25</v>
      </c>
      <c r="Q208" s="50">
        <v>7800</v>
      </c>
      <c r="R208" s="50">
        <v>3300</v>
      </c>
      <c r="S208" s="50"/>
      <c r="T208" s="50"/>
      <c r="U208" s="50"/>
      <c r="V208" s="50"/>
      <c r="W208" s="78">
        <f t="shared" si="24"/>
        <v>46379</v>
      </c>
      <c r="X208" s="9" t="s">
        <v>493</v>
      </c>
    </row>
    <row r="209" spans="1:24" x14ac:dyDescent="0.25">
      <c r="A209" s="5" t="s">
        <v>143</v>
      </c>
      <c r="B209" s="5" t="s">
        <v>36</v>
      </c>
      <c r="C209" s="8" t="s">
        <v>31</v>
      </c>
      <c r="D209" s="50"/>
      <c r="E209" s="50"/>
      <c r="F209" s="50"/>
      <c r="G209" s="50"/>
      <c r="H209" s="50"/>
      <c r="I209" s="50"/>
      <c r="J209" s="50"/>
      <c r="K209" s="50">
        <v>4350</v>
      </c>
      <c r="L209" s="50"/>
      <c r="M209" s="50">
        <v>45650</v>
      </c>
      <c r="N209" s="50"/>
      <c r="O209" s="78">
        <f t="shared" si="23"/>
        <v>50000</v>
      </c>
      <c r="P209" s="50"/>
      <c r="Q209" s="50"/>
      <c r="R209" s="50"/>
      <c r="S209" s="50"/>
      <c r="T209" s="50"/>
      <c r="U209" s="50"/>
      <c r="V209" s="50"/>
      <c r="W209" s="78">
        <f t="shared" si="24"/>
        <v>50000</v>
      </c>
      <c r="X209" s="9" t="s">
        <v>498</v>
      </c>
    </row>
    <row r="210" spans="1:24" x14ac:dyDescent="0.25">
      <c r="A210" s="5" t="s">
        <v>143</v>
      </c>
      <c r="B210" s="5" t="s">
        <v>150</v>
      </c>
      <c r="C210" s="10" t="s">
        <v>31</v>
      </c>
      <c r="D210" s="50">
        <v>42409</v>
      </c>
      <c r="E210" s="50"/>
      <c r="F210" s="50"/>
      <c r="G210" s="50"/>
      <c r="H210" s="50"/>
      <c r="I210" s="50"/>
      <c r="J210" s="50"/>
      <c r="K210" s="50"/>
      <c r="L210" s="50"/>
      <c r="M210" s="50"/>
      <c r="N210" s="50"/>
      <c r="O210" s="78">
        <f t="shared" si="23"/>
        <v>42409</v>
      </c>
      <c r="P210" s="50"/>
      <c r="Q210" s="50"/>
      <c r="R210" s="50"/>
      <c r="S210" s="50"/>
      <c r="T210" s="50"/>
      <c r="U210" s="50"/>
      <c r="V210" s="50"/>
      <c r="W210" s="78">
        <f t="shared" si="24"/>
        <v>42409</v>
      </c>
      <c r="X210" s="9" t="s">
        <v>506</v>
      </c>
    </row>
    <row r="211" spans="1:24" ht="26.25" x14ac:dyDescent="0.25">
      <c r="A211" s="5" t="s">
        <v>143</v>
      </c>
      <c r="B211" s="5" t="s">
        <v>151</v>
      </c>
      <c r="C211" s="10" t="s">
        <v>31</v>
      </c>
      <c r="D211" s="50">
        <v>3000</v>
      </c>
      <c r="E211" s="50"/>
      <c r="F211" s="50"/>
      <c r="G211" s="50"/>
      <c r="H211" s="50"/>
      <c r="I211" s="50"/>
      <c r="J211" s="50"/>
      <c r="K211" s="50"/>
      <c r="L211" s="50"/>
      <c r="M211" s="50"/>
      <c r="N211" s="50"/>
      <c r="O211" s="78">
        <f t="shared" si="23"/>
        <v>3000</v>
      </c>
      <c r="P211" s="50"/>
      <c r="Q211" s="50"/>
      <c r="R211" s="50"/>
      <c r="S211" s="50"/>
      <c r="T211" s="50"/>
      <c r="U211" s="50"/>
      <c r="V211" s="50"/>
      <c r="W211" s="78">
        <f t="shared" si="24"/>
        <v>3000</v>
      </c>
      <c r="X211" s="9" t="s">
        <v>506</v>
      </c>
    </row>
    <row r="212" spans="1:24" ht="26.25" x14ac:dyDescent="0.25">
      <c r="A212" s="5" t="s">
        <v>143</v>
      </c>
      <c r="B212" s="5" t="s">
        <v>152</v>
      </c>
      <c r="C212" s="8" t="s">
        <v>21</v>
      </c>
      <c r="D212" s="50"/>
      <c r="E212" s="50"/>
      <c r="F212" s="50"/>
      <c r="G212" s="50"/>
      <c r="H212" s="50"/>
      <c r="I212" s="50"/>
      <c r="J212" s="50"/>
      <c r="K212" s="50">
        <v>450</v>
      </c>
      <c r="L212" s="50"/>
      <c r="M212" s="50"/>
      <c r="N212" s="50"/>
      <c r="O212" s="78">
        <f t="shared" si="23"/>
        <v>450</v>
      </c>
      <c r="P212" s="50"/>
      <c r="Q212" s="50">
        <v>3000</v>
      </c>
      <c r="R212" s="50">
        <v>200</v>
      </c>
      <c r="S212" s="50"/>
      <c r="T212" s="50"/>
      <c r="U212" s="50"/>
      <c r="V212" s="50"/>
      <c r="W212" s="78">
        <f t="shared" si="24"/>
        <v>3650</v>
      </c>
      <c r="X212" s="9" t="s">
        <v>493</v>
      </c>
    </row>
    <row r="213" spans="1:24" x14ac:dyDescent="0.25">
      <c r="A213" s="5" t="s">
        <v>143</v>
      </c>
      <c r="B213" s="5" t="s">
        <v>39</v>
      </c>
      <c r="C213" s="8" t="s">
        <v>27</v>
      </c>
      <c r="D213" s="50">
        <v>191120</v>
      </c>
      <c r="E213" s="50"/>
      <c r="F213" s="50"/>
      <c r="G213" s="50"/>
      <c r="H213" s="50"/>
      <c r="I213" s="50"/>
      <c r="J213" s="50"/>
      <c r="K213" s="50"/>
      <c r="L213" s="50"/>
      <c r="M213" s="50"/>
      <c r="N213" s="50"/>
      <c r="O213" s="78">
        <f t="shared" si="23"/>
        <v>191120</v>
      </c>
      <c r="P213" s="50"/>
      <c r="Q213" s="50"/>
      <c r="R213" s="50"/>
      <c r="S213" s="50"/>
      <c r="T213" s="50"/>
      <c r="U213" s="50"/>
      <c r="V213" s="50"/>
      <c r="W213" s="78">
        <f t="shared" si="24"/>
        <v>191120</v>
      </c>
      <c r="X213" s="9" t="s">
        <v>498</v>
      </c>
    </row>
    <row r="214" spans="1:24" ht="26.25" x14ac:dyDescent="0.25">
      <c r="A214" s="5" t="s">
        <v>143</v>
      </c>
      <c r="B214" s="5" t="s">
        <v>40</v>
      </c>
      <c r="C214" s="8" t="s">
        <v>41</v>
      </c>
      <c r="D214" s="50">
        <v>8152</v>
      </c>
      <c r="E214" s="50"/>
      <c r="F214" s="50"/>
      <c r="G214" s="50"/>
      <c r="H214" s="50"/>
      <c r="I214" s="50"/>
      <c r="J214" s="50"/>
      <c r="K214" s="50"/>
      <c r="L214" s="50"/>
      <c r="M214" s="50"/>
      <c r="N214" s="50"/>
      <c r="O214" s="78">
        <f t="shared" si="23"/>
        <v>8152</v>
      </c>
      <c r="P214" s="50"/>
      <c r="Q214" s="50"/>
      <c r="R214" s="50"/>
      <c r="S214" s="50"/>
      <c r="T214" s="50"/>
      <c r="U214" s="50"/>
      <c r="V214" s="50"/>
      <c r="W214" s="78">
        <f t="shared" si="24"/>
        <v>8152</v>
      </c>
      <c r="X214" s="9" t="s">
        <v>498</v>
      </c>
    </row>
    <row r="215" spans="1:24" ht="26.25" x14ac:dyDescent="0.25">
      <c r="A215" s="5" t="s">
        <v>143</v>
      </c>
      <c r="B215" s="5" t="s">
        <v>124</v>
      </c>
      <c r="C215" s="8" t="s">
        <v>24</v>
      </c>
      <c r="D215" s="50">
        <v>512</v>
      </c>
      <c r="E215" s="50"/>
      <c r="F215" s="50"/>
      <c r="G215" s="50"/>
      <c r="H215" s="50"/>
      <c r="I215" s="50"/>
      <c r="J215" s="50"/>
      <c r="K215" s="50"/>
      <c r="L215" s="50"/>
      <c r="M215" s="50"/>
      <c r="N215" s="50"/>
      <c r="O215" s="78">
        <f t="shared" si="23"/>
        <v>512</v>
      </c>
      <c r="P215" s="50"/>
      <c r="Q215" s="50"/>
      <c r="R215" s="50"/>
      <c r="S215" s="50"/>
      <c r="T215" s="50"/>
      <c r="U215" s="50"/>
      <c r="V215" s="50"/>
      <c r="W215" s="78">
        <f t="shared" si="24"/>
        <v>512</v>
      </c>
      <c r="X215" s="9" t="s">
        <v>498</v>
      </c>
    </row>
    <row r="216" spans="1:24" ht="26.25" x14ac:dyDescent="0.25">
      <c r="A216" s="5" t="s">
        <v>143</v>
      </c>
      <c r="B216" s="5" t="s">
        <v>42</v>
      </c>
      <c r="C216" s="8" t="s">
        <v>24</v>
      </c>
      <c r="D216" s="50">
        <v>24392</v>
      </c>
      <c r="E216" s="50"/>
      <c r="F216" s="50"/>
      <c r="G216" s="50"/>
      <c r="H216" s="50"/>
      <c r="I216" s="50"/>
      <c r="J216" s="50"/>
      <c r="K216" s="50"/>
      <c r="L216" s="50"/>
      <c r="M216" s="50"/>
      <c r="N216" s="50"/>
      <c r="O216" s="78">
        <f t="shared" si="23"/>
        <v>24392</v>
      </c>
      <c r="P216" s="50"/>
      <c r="Q216" s="50"/>
      <c r="R216" s="50"/>
      <c r="S216" s="50"/>
      <c r="T216" s="50"/>
      <c r="U216" s="50"/>
      <c r="V216" s="50"/>
      <c r="W216" s="78">
        <f t="shared" si="24"/>
        <v>24392</v>
      </c>
      <c r="X216" s="9" t="s">
        <v>498</v>
      </c>
    </row>
    <row r="217" spans="1:24" ht="30" x14ac:dyDescent="0.25">
      <c r="A217" s="5" t="s">
        <v>143</v>
      </c>
      <c r="B217" s="5" t="s">
        <v>43</v>
      </c>
      <c r="C217" s="8" t="s">
        <v>44</v>
      </c>
      <c r="D217" s="50"/>
      <c r="E217" s="50"/>
      <c r="F217" s="50"/>
      <c r="G217" s="50"/>
      <c r="H217" s="50"/>
      <c r="I217" s="50"/>
      <c r="J217" s="50"/>
      <c r="K217" s="50"/>
      <c r="L217" s="50"/>
      <c r="M217" s="50"/>
      <c r="N217" s="50"/>
      <c r="O217" s="78">
        <f t="shared" si="23"/>
        <v>0</v>
      </c>
      <c r="P217" s="50"/>
      <c r="Q217" s="50"/>
      <c r="R217" s="50"/>
      <c r="S217" s="50"/>
      <c r="T217" s="50"/>
      <c r="U217" s="50">
        <v>10264</v>
      </c>
      <c r="V217" s="50"/>
      <c r="W217" s="78">
        <f t="shared" si="24"/>
        <v>10264</v>
      </c>
      <c r="X217" s="9" t="s">
        <v>496</v>
      </c>
    </row>
    <row r="218" spans="1:24" x14ac:dyDescent="0.25">
      <c r="A218" s="5" t="s">
        <v>143</v>
      </c>
      <c r="B218" s="5" t="s">
        <v>45</v>
      </c>
      <c r="C218" s="8"/>
      <c r="D218" s="50">
        <v>10605</v>
      </c>
      <c r="E218" s="50"/>
      <c r="F218" s="50"/>
      <c r="G218" s="50"/>
      <c r="H218" s="50"/>
      <c r="I218" s="50"/>
      <c r="J218" s="50"/>
      <c r="K218" s="50"/>
      <c r="L218" s="50"/>
      <c r="M218" s="50"/>
      <c r="N218" s="50"/>
      <c r="O218" s="78">
        <f t="shared" si="23"/>
        <v>10605</v>
      </c>
      <c r="P218" s="50"/>
      <c r="Q218" s="50"/>
      <c r="R218" s="50"/>
      <c r="S218" s="50"/>
      <c r="T218" s="50"/>
      <c r="U218" s="50"/>
      <c r="V218" s="50"/>
      <c r="W218" s="78">
        <f t="shared" si="24"/>
        <v>10605</v>
      </c>
      <c r="X218" s="9" t="s">
        <v>488</v>
      </c>
    </row>
    <row r="219" spans="1:24" x14ac:dyDescent="0.25">
      <c r="A219" s="5" t="s">
        <v>143</v>
      </c>
      <c r="B219" s="5" t="s">
        <v>46</v>
      </c>
      <c r="C219" s="8"/>
      <c r="D219" s="50">
        <v>9817</v>
      </c>
      <c r="E219" s="50"/>
      <c r="F219" s="50"/>
      <c r="G219" s="50"/>
      <c r="H219" s="50"/>
      <c r="I219" s="50"/>
      <c r="J219" s="50"/>
      <c r="K219" s="50"/>
      <c r="L219" s="50"/>
      <c r="M219" s="50"/>
      <c r="N219" s="50"/>
      <c r="O219" s="78">
        <f t="shared" si="23"/>
        <v>9817</v>
      </c>
      <c r="P219" s="50"/>
      <c r="Q219" s="50"/>
      <c r="R219" s="50"/>
      <c r="S219" s="50"/>
      <c r="T219" s="50"/>
      <c r="U219" s="50"/>
      <c r="V219" s="50"/>
      <c r="W219" s="78">
        <f t="shared" si="24"/>
        <v>9817</v>
      </c>
      <c r="X219" s="9" t="s">
        <v>488</v>
      </c>
    </row>
    <row r="220" spans="1:24" ht="30" x14ac:dyDescent="0.25">
      <c r="A220" s="5" t="s">
        <v>143</v>
      </c>
      <c r="B220" s="5" t="s">
        <v>97</v>
      </c>
      <c r="C220" s="8" t="s">
        <v>33</v>
      </c>
      <c r="D220" s="50"/>
      <c r="E220" s="50"/>
      <c r="F220" s="50"/>
      <c r="G220" s="50"/>
      <c r="H220" s="50"/>
      <c r="I220" s="50"/>
      <c r="J220" s="50"/>
      <c r="K220" s="50">
        <v>180</v>
      </c>
      <c r="L220" s="50"/>
      <c r="M220" s="50"/>
      <c r="N220" s="50"/>
      <c r="O220" s="78">
        <f t="shared" si="23"/>
        <v>180</v>
      </c>
      <c r="P220" s="50"/>
      <c r="Q220" s="50"/>
      <c r="R220" s="50"/>
      <c r="S220" s="50"/>
      <c r="T220" s="50"/>
      <c r="U220" s="50"/>
      <c r="V220" s="50"/>
      <c r="W220" s="78">
        <f t="shared" si="24"/>
        <v>180</v>
      </c>
      <c r="X220" s="9" t="s">
        <v>496</v>
      </c>
    </row>
    <row r="221" spans="1:24" x14ac:dyDescent="0.25">
      <c r="A221" s="5" t="s">
        <v>143</v>
      </c>
      <c r="B221" s="5" t="s">
        <v>29</v>
      </c>
      <c r="C221" s="8" t="s">
        <v>27</v>
      </c>
      <c r="D221" s="50"/>
      <c r="E221" s="50"/>
      <c r="F221" s="50"/>
      <c r="G221" s="50"/>
      <c r="H221" s="50"/>
      <c r="I221" s="50"/>
      <c r="J221" s="50"/>
      <c r="K221" s="50"/>
      <c r="L221" s="50">
        <v>2400</v>
      </c>
      <c r="M221" s="50"/>
      <c r="N221" s="50"/>
      <c r="O221" s="78">
        <f t="shared" si="23"/>
        <v>2400</v>
      </c>
      <c r="P221" s="50"/>
      <c r="Q221" s="50"/>
      <c r="R221" s="50"/>
      <c r="S221" s="50"/>
      <c r="T221" s="50"/>
      <c r="U221" s="50"/>
      <c r="V221" s="50"/>
      <c r="W221" s="78">
        <f t="shared" si="24"/>
        <v>2400</v>
      </c>
      <c r="X221" s="9" t="s">
        <v>488</v>
      </c>
    </row>
    <row r="222" spans="1:24" x14ac:dyDescent="0.25">
      <c r="A222" s="5" t="s">
        <v>143</v>
      </c>
      <c r="B222" s="5" t="s">
        <v>153</v>
      </c>
      <c r="C222" s="8" t="s">
        <v>154</v>
      </c>
      <c r="D222" s="50"/>
      <c r="E222" s="50"/>
      <c r="F222" s="50"/>
      <c r="G222" s="50"/>
      <c r="H222" s="50"/>
      <c r="I222" s="50"/>
      <c r="J222" s="50"/>
      <c r="K222" s="50"/>
      <c r="L222" s="50"/>
      <c r="M222" s="50"/>
      <c r="N222" s="50"/>
      <c r="O222" s="78">
        <f t="shared" si="23"/>
        <v>0</v>
      </c>
      <c r="P222" s="50"/>
      <c r="Q222" s="50">
        <v>65</v>
      </c>
      <c r="R222" s="50">
        <v>615</v>
      </c>
      <c r="S222" s="50"/>
      <c r="T222" s="50"/>
      <c r="U222" s="50"/>
      <c r="V222" s="50"/>
      <c r="W222" s="78">
        <f t="shared" si="24"/>
        <v>680</v>
      </c>
      <c r="X222" s="9" t="s">
        <v>488</v>
      </c>
    </row>
    <row r="223" spans="1:24" ht="51.75" x14ac:dyDescent="0.25">
      <c r="A223" s="5" t="s">
        <v>143</v>
      </c>
      <c r="B223" s="5" t="s">
        <v>155</v>
      </c>
      <c r="C223" s="8" t="s">
        <v>13</v>
      </c>
      <c r="D223" s="50"/>
      <c r="E223" s="50"/>
      <c r="F223" s="50"/>
      <c r="G223" s="50"/>
      <c r="H223" s="50"/>
      <c r="I223" s="50"/>
      <c r="J223" s="50"/>
      <c r="K223" s="50"/>
      <c r="L223" s="50"/>
      <c r="M223" s="50"/>
      <c r="N223" s="50"/>
      <c r="O223" s="78">
        <f t="shared" si="23"/>
        <v>0</v>
      </c>
      <c r="P223" s="50"/>
      <c r="Q223" s="50">
        <v>4000</v>
      </c>
      <c r="R223" s="50"/>
      <c r="S223" s="50"/>
      <c r="T223" s="50"/>
      <c r="U223" s="50"/>
      <c r="V223" s="50"/>
      <c r="W223" s="78">
        <f t="shared" si="24"/>
        <v>4000</v>
      </c>
      <c r="X223" s="9" t="s">
        <v>489</v>
      </c>
    </row>
    <row r="224" spans="1:24" x14ac:dyDescent="0.25">
      <c r="A224" s="21" t="s">
        <v>143</v>
      </c>
      <c r="B224" s="21" t="s">
        <v>47</v>
      </c>
      <c r="C224" s="22"/>
      <c r="D224" s="23">
        <f t="shared" ref="D224:M224" si="25">SUM(D189:D223)</f>
        <v>768799</v>
      </c>
      <c r="E224" s="23">
        <f t="shared" si="25"/>
        <v>4130</v>
      </c>
      <c r="F224" s="23">
        <f t="shared" si="25"/>
        <v>30570</v>
      </c>
      <c r="G224" s="23">
        <f t="shared" si="25"/>
        <v>8282</v>
      </c>
      <c r="H224" s="23">
        <f t="shared" si="25"/>
        <v>30130</v>
      </c>
      <c r="I224" s="23">
        <f t="shared" si="25"/>
        <v>5170</v>
      </c>
      <c r="J224" s="23">
        <f t="shared" si="25"/>
        <v>29850</v>
      </c>
      <c r="K224" s="23">
        <f t="shared" si="25"/>
        <v>15410</v>
      </c>
      <c r="L224" s="23">
        <f t="shared" si="25"/>
        <v>57906</v>
      </c>
      <c r="M224" s="23">
        <f t="shared" si="25"/>
        <v>45650</v>
      </c>
      <c r="N224" s="23">
        <f t="shared" ref="N224:W224" si="26">SUM(N189:N223)</f>
        <v>0</v>
      </c>
      <c r="O224" s="23">
        <f t="shared" si="26"/>
        <v>995897</v>
      </c>
      <c r="P224" s="23">
        <f t="shared" si="26"/>
        <v>260</v>
      </c>
      <c r="Q224" s="23">
        <f t="shared" si="26"/>
        <v>92207</v>
      </c>
      <c r="R224" s="23">
        <f t="shared" si="26"/>
        <v>72034</v>
      </c>
      <c r="S224" s="23">
        <f t="shared" si="26"/>
        <v>2514</v>
      </c>
      <c r="T224" s="23">
        <f t="shared" si="26"/>
        <v>0</v>
      </c>
      <c r="U224" s="23">
        <f t="shared" si="26"/>
        <v>10264</v>
      </c>
      <c r="V224" s="23">
        <f t="shared" si="26"/>
        <v>180</v>
      </c>
      <c r="W224" s="23">
        <f t="shared" si="26"/>
        <v>1173356</v>
      </c>
      <c r="X224" s="9"/>
    </row>
    <row r="225" spans="1:24" x14ac:dyDescent="0.25">
      <c r="A225" s="5" t="s">
        <v>156</v>
      </c>
      <c r="B225" s="16" t="s">
        <v>10</v>
      </c>
      <c r="C225" s="8" t="s">
        <v>11</v>
      </c>
      <c r="D225" s="50">
        <v>53867</v>
      </c>
      <c r="E225" s="50">
        <v>1240</v>
      </c>
      <c r="F225" s="50"/>
      <c r="G225" s="50">
        <v>150</v>
      </c>
      <c r="H225" s="50">
        <v>6400</v>
      </c>
      <c r="I225" s="50">
        <v>150</v>
      </c>
      <c r="J225" s="50"/>
      <c r="K225" s="50">
        <v>2600</v>
      </c>
      <c r="L225" s="50"/>
      <c r="M225" s="50"/>
      <c r="N225" s="50"/>
      <c r="O225" s="78">
        <f t="shared" ref="O225:O255" si="27">D225+E225+F225+G225+H225+J225+K225+L225+M225+N225+I225</f>
        <v>64407</v>
      </c>
      <c r="P225" s="50">
        <v>40</v>
      </c>
      <c r="Q225" s="50">
        <v>7575</v>
      </c>
      <c r="R225" s="50">
        <v>2530</v>
      </c>
      <c r="S225" s="50"/>
      <c r="T225" s="50"/>
      <c r="U225" s="50"/>
      <c r="V225" s="50"/>
      <c r="W225" s="78">
        <f t="shared" ref="W225:W255" si="28">O225+P225+Q225+R225+S225+T225+U225+V225</f>
        <v>74552</v>
      </c>
      <c r="X225" s="9" t="s">
        <v>488</v>
      </c>
    </row>
    <row r="226" spans="1:24" x14ac:dyDescent="0.25">
      <c r="A226" s="5" t="s">
        <v>156</v>
      </c>
      <c r="B226" s="16" t="s">
        <v>34</v>
      </c>
      <c r="C226" s="8" t="s">
        <v>35</v>
      </c>
      <c r="D226" s="50"/>
      <c r="E226" s="50"/>
      <c r="F226" s="50"/>
      <c r="G226" s="50"/>
      <c r="H226" s="50"/>
      <c r="I226" s="50"/>
      <c r="J226" s="50"/>
      <c r="K226" s="50">
        <v>550</v>
      </c>
      <c r="L226" s="50"/>
      <c r="M226" s="50"/>
      <c r="N226" s="50"/>
      <c r="O226" s="78">
        <f t="shared" si="27"/>
        <v>550</v>
      </c>
      <c r="P226" s="50"/>
      <c r="Q226" s="50">
        <v>30</v>
      </c>
      <c r="R226" s="50">
        <v>120</v>
      </c>
      <c r="S226" s="50"/>
      <c r="T226" s="50"/>
      <c r="U226" s="50"/>
      <c r="V226" s="50"/>
      <c r="W226" s="78">
        <f t="shared" si="28"/>
        <v>700</v>
      </c>
      <c r="X226" s="9" t="s">
        <v>488</v>
      </c>
    </row>
    <row r="227" spans="1:24" ht="26.25" x14ac:dyDescent="0.25">
      <c r="A227" s="16" t="s">
        <v>156</v>
      </c>
      <c r="B227" s="16" t="s">
        <v>15</v>
      </c>
      <c r="C227" s="8" t="s">
        <v>13</v>
      </c>
      <c r="D227" s="50">
        <v>108107</v>
      </c>
      <c r="E227" s="50">
        <v>180</v>
      </c>
      <c r="F227" s="50"/>
      <c r="G227" s="50">
        <v>50</v>
      </c>
      <c r="H227" s="50">
        <v>800</v>
      </c>
      <c r="I227" s="50">
        <v>400</v>
      </c>
      <c r="J227" s="50">
        <v>200</v>
      </c>
      <c r="K227" s="50">
        <v>6800</v>
      </c>
      <c r="L227" s="50"/>
      <c r="M227" s="50"/>
      <c r="N227" s="50"/>
      <c r="O227" s="78">
        <f t="shared" si="27"/>
        <v>116537</v>
      </c>
      <c r="P227" s="50">
        <v>40</v>
      </c>
      <c r="Q227" s="50">
        <v>10350</v>
      </c>
      <c r="R227" s="50">
        <v>9005</v>
      </c>
      <c r="S227" s="50"/>
      <c r="T227" s="50"/>
      <c r="U227" s="50"/>
      <c r="V227" s="50"/>
      <c r="W227" s="78">
        <f t="shared" si="28"/>
        <v>135932</v>
      </c>
      <c r="X227" s="9" t="s">
        <v>506</v>
      </c>
    </row>
    <row r="228" spans="1:24" ht="26.25" x14ac:dyDescent="0.25">
      <c r="A228" s="16" t="s">
        <v>156</v>
      </c>
      <c r="B228" s="16" t="s">
        <v>362</v>
      </c>
      <c r="C228" s="8" t="s">
        <v>13</v>
      </c>
      <c r="D228" s="50"/>
      <c r="E228" s="50"/>
      <c r="F228" s="50"/>
      <c r="G228" s="50"/>
      <c r="H228" s="50"/>
      <c r="I228" s="50"/>
      <c r="J228" s="50"/>
      <c r="K228" s="50">
        <v>5500</v>
      </c>
      <c r="L228" s="50"/>
      <c r="M228" s="50"/>
      <c r="N228" s="50"/>
      <c r="O228" s="78">
        <f t="shared" si="27"/>
        <v>5500</v>
      </c>
      <c r="P228" s="50"/>
      <c r="Q228" s="50">
        <v>10094</v>
      </c>
      <c r="R228" s="50">
        <v>4000</v>
      </c>
      <c r="S228" s="50"/>
      <c r="T228" s="50"/>
      <c r="U228" s="50"/>
      <c r="V228" s="50"/>
      <c r="W228" s="78">
        <f t="shared" si="28"/>
        <v>19594</v>
      </c>
      <c r="X228" s="9" t="s">
        <v>508</v>
      </c>
    </row>
    <row r="229" spans="1:24" x14ac:dyDescent="0.25">
      <c r="A229" s="16" t="s">
        <v>156</v>
      </c>
      <c r="B229" s="16" t="s">
        <v>361</v>
      </c>
      <c r="C229" s="8" t="s">
        <v>13</v>
      </c>
      <c r="D229" s="50"/>
      <c r="E229" s="50"/>
      <c r="F229" s="50"/>
      <c r="G229" s="50"/>
      <c r="H229" s="50"/>
      <c r="I229" s="50"/>
      <c r="J229" s="50"/>
      <c r="K229" s="50"/>
      <c r="L229" s="50"/>
      <c r="M229" s="50"/>
      <c r="N229" s="50"/>
      <c r="O229" s="78">
        <f t="shared" si="27"/>
        <v>0</v>
      </c>
      <c r="P229" s="50"/>
      <c r="Q229" s="50">
        <v>31366</v>
      </c>
      <c r="R229" s="50"/>
      <c r="S229" s="50"/>
      <c r="T229" s="50"/>
      <c r="U229" s="50"/>
      <c r="V229" s="50"/>
      <c r="W229" s="78">
        <f t="shared" si="28"/>
        <v>31366</v>
      </c>
      <c r="X229" s="9" t="s">
        <v>508</v>
      </c>
    </row>
    <row r="230" spans="1:24" x14ac:dyDescent="0.25">
      <c r="A230" s="5" t="s">
        <v>156</v>
      </c>
      <c r="B230" s="16" t="s">
        <v>317</v>
      </c>
      <c r="C230" s="8" t="s">
        <v>17</v>
      </c>
      <c r="D230" s="50">
        <v>9873</v>
      </c>
      <c r="E230" s="50">
        <v>55</v>
      </c>
      <c r="F230" s="50">
        <v>662</v>
      </c>
      <c r="G230" s="50">
        <v>71</v>
      </c>
      <c r="H230" s="50">
        <v>266</v>
      </c>
      <c r="I230" s="50">
        <v>30</v>
      </c>
      <c r="J230" s="50"/>
      <c r="K230" s="50"/>
      <c r="L230" s="50"/>
      <c r="M230" s="50"/>
      <c r="N230" s="50"/>
      <c r="O230" s="78">
        <f t="shared" si="27"/>
        <v>10957</v>
      </c>
      <c r="P230" s="50"/>
      <c r="Q230" s="50">
        <v>220</v>
      </c>
      <c r="R230" s="50">
        <v>750</v>
      </c>
      <c r="S230" s="50"/>
      <c r="T230" s="50"/>
      <c r="U230" s="50"/>
      <c r="V230" s="50"/>
      <c r="W230" s="78">
        <f t="shared" si="28"/>
        <v>11927</v>
      </c>
      <c r="X230" s="9" t="s">
        <v>491</v>
      </c>
    </row>
    <row r="231" spans="1:24" x14ac:dyDescent="0.25">
      <c r="A231" s="5" t="s">
        <v>156</v>
      </c>
      <c r="B231" s="16" t="s">
        <v>318</v>
      </c>
      <c r="C231" s="8" t="s">
        <v>21</v>
      </c>
      <c r="D231" s="50">
        <v>7445</v>
      </c>
      <c r="E231" s="50">
        <v>15</v>
      </c>
      <c r="F231" s="50">
        <v>820</v>
      </c>
      <c r="G231" s="50">
        <v>15</v>
      </c>
      <c r="H231" s="50">
        <v>220</v>
      </c>
      <c r="I231" s="50">
        <v>40</v>
      </c>
      <c r="J231" s="50"/>
      <c r="K231" s="50">
        <v>25</v>
      </c>
      <c r="L231" s="50"/>
      <c r="M231" s="50"/>
      <c r="N231" s="50"/>
      <c r="O231" s="78">
        <f t="shared" si="27"/>
        <v>8580</v>
      </c>
      <c r="P231" s="50">
        <v>15</v>
      </c>
      <c r="Q231" s="50">
        <v>335</v>
      </c>
      <c r="R231" s="50">
        <v>1860</v>
      </c>
      <c r="S231" s="50">
        <v>1491</v>
      </c>
      <c r="T231" s="50"/>
      <c r="U231" s="50"/>
      <c r="V231" s="50"/>
      <c r="W231" s="78">
        <f t="shared" si="28"/>
        <v>12281</v>
      </c>
      <c r="X231" s="9" t="s">
        <v>493</v>
      </c>
    </row>
    <row r="232" spans="1:24" x14ac:dyDescent="0.25">
      <c r="A232" s="5" t="s">
        <v>156</v>
      </c>
      <c r="B232" s="16" t="s">
        <v>319</v>
      </c>
      <c r="C232" s="8" t="s">
        <v>21</v>
      </c>
      <c r="D232" s="50">
        <v>4929</v>
      </c>
      <c r="E232" s="50">
        <v>140</v>
      </c>
      <c r="F232" s="50"/>
      <c r="G232" s="50">
        <v>10</v>
      </c>
      <c r="H232" s="50">
        <v>70</v>
      </c>
      <c r="I232" s="50">
        <v>15</v>
      </c>
      <c r="J232" s="50">
        <v>300</v>
      </c>
      <c r="K232" s="50">
        <v>30</v>
      </c>
      <c r="L232" s="50"/>
      <c r="M232" s="50"/>
      <c r="N232" s="50"/>
      <c r="O232" s="78">
        <f t="shared" si="27"/>
        <v>5494</v>
      </c>
      <c r="P232" s="50">
        <v>30</v>
      </c>
      <c r="Q232" s="50">
        <v>125</v>
      </c>
      <c r="R232" s="50">
        <v>520</v>
      </c>
      <c r="S232" s="50">
        <v>900</v>
      </c>
      <c r="T232" s="50"/>
      <c r="U232" s="50"/>
      <c r="V232" s="50"/>
      <c r="W232" s="78">
        <f t="shared" si="28"/>
        <v>7069</v>
      </c>
      <c r="X232" s="9" t="s">
        <v>493</v>
      </c>
    </row>
    <row r="233" spans="1:24" x14ac:dyDescent="0.25">
      <c r="A233" s="16" t="s">
        <v>156</v>
      </c>
      <c r="B233" s="16" t="s">
        <v>22</v>
      </c>
      <c r="C233" s="17" t="s">
        <v>21</v>
      </c>
      <c r="D233" s="50">
        <v>20549</v>
      </c>
      <c r="E233" s="50">
        <v>96</v>
      </c>
      <c r="F233" s="50"/>
      <c r="G233" s="50">
        <v>40</v>
      </c>
      <c r="H233" s="50">
        <v>1350</v>
      </c>
      <c r="I233" s="50">
        <v>120</v>
      </c>
      <c r="J233" s="50">
        <v>3700</v>
      </c>
      <c r="K233" s="50">
        <v>450</v>
      </c>
      <c r="L233" s="50"/>
      <c r="M233" s="50"/>
      <c r="N233" s="50"/>
      <c r="O233" s="78">
        <f t="shared" si="27"/>
        <v>26305</v>
      </c>
      <c r="P233" s="50">
        <v>50</v>
      </c>
      <c r="Q233" s="50">
        <v>7610</v>
      </c>
      <c r="R233" s="50">
        <v>3060</v>
      </c>
      <c r="S233" s="50"/>
      <c r="T233" s="50"/>
      <c r="U233" s="50"/>
      <c r="V233" s="50"/>
      <c r="W233" s="78">
        <f t="shared" si="28"/>
        <v>37025</v>
      </c>
      <c r="X233" s="9" t="s">
        <v>493</v>
      </c>
    </row>
    <row r="234" spans="1:24" ht="26.25" x14ac:dyDescent="0.25">
      <c r="A234" s="5" t="s">
        <v>156</v>
      </c>
      <c r="B234" s="16" t="s">
        <v>320</v>
      </c>
      <c r="C234" s="8" t="s">
        <v>38</v>
      </c>
      <c r="D234" s="50"/>
      <c r="E234" s="50"/>
      <c r="F234" s="50"/>
      <c r="G234" s="50"/>
      <c r="H234" s="50"/>
      <c r="I234" s="50"/>
      <c r="J234" s="50"/>
      <c r="K234" s="50"/>
      <c r="L234" s="50"/>
      <c r="M234" s="50"/>
      <c r="N234" s="50"/>
      <c r="O234" s="78">
        <f t="shared" si="27"/>
        <v>0</v>
      </c>
      <c r="P234" s="50"/>
      <c r="Q234" s="50">
        <v>1200</v>
      </c>
      <c r="R234" s="50"/>
      <c r="S234" s="50"/>
      <c r="T234" s="50"/>
      <c r="U234" s="50"/>
      <c r="V234" s="50"/>
      <c r="W234" s="78">
        <f t="shared" si="28"/>
        <v>1200</v>
      </c>
      <c r="X234" s="9" t="s">
        <v>488</v>
      </c>
    </row>
    <row r="235" spans="1:24" ht="26.25" x14ac:dyDescent="0.25">
      <c r="A235" s="5" t="s">
        <v>156</v>
      </c>
      <c r="B235" s="5" t="s">
        <v>321</v>
      </c>
      <c r="C235" s="8" t="s">
        <v>24</v>
      </c>
      <c r="D235" s="50">
        <f>29047+712</f>
        <v>29759</v>
      </c>
      <c r="E235" s="50"/>
      <c r="F235" s="50"/>
      <c r="G235" s="50"/>
      <c r="H235" s="50"/>
      <c r="I235" s="50"/>
      <c r="J235" s="50"/>
      <c r="K235" s="50"/>
      <c r="L235" s="50"/>
      <c r="M235" s="50"/>
      <c r="N235" s="50"/>
      <c r="O235" s="78">
        <f t="shared" si="27"/>
        <v>29759</v>
      </c>
      <c r="P235" s="50"/>
      <c r="Q235" s="50"/>
      <c r="R235" s="50"/>
      <c r="S235" s="50"/>
      <c r="T235" s="50"/>
      <c r="U235" s="50"/>
      <c r="V235" s="50"/>
      <c r="W235" s="78">
        <f t="shared" si="28"/>
        <v>29759</v>
      </c>
      <c r="X235" s="9" t="s">
        <v>498</v>
      </c>
    </row>
    <row r="236" spans="1:24" x14ac:dyDescent="0.25">
      <c r="A236" s="5" t="s">
        <v>156</v>
      </c>
      <c r="B236" s="16" t="s">
        <v>95</v>
      </c>
      <c r="C236" s="8" t="s">
        <v>24</v>
      </c>
      <c r="D236" s="50">
        <v>30913</v>
      </c>
      <c r="E236" s="50">
        <v>500</v>
      </c>
      <c r="F236" s="50">
        <v>12000</v>
      </c>
      <c r="G236" s="50">
        <v>340</v>
      </c>
      <c r="H236" s="50">
        <v>4300</v>
      </c>
      <c r="I236" s="50">
        <v>350</v>
      </c>
      <c r="J236" s="50"/>
      <c r="K236" s="50">
        <v>380</v>
      </c>
      <c r="L236" s="50">
        <v>6936</v>
      </c>
      <c r="M236" s="50"/>
      <c r="N236" s="50"/>
      <c r="O236" s="78">
        <f t="shared" si="27"/>
        <v>55719</v>
      </c>
      <c r="P236" s="50"/>
      <c r="Q236" s="50">
        <v>1760</v>
      </c>
      <c r="R236" s="50">
        <v>6767</v>
      </c>
      <c r="S236" s="50"/>
      <c r="T236" s="50"/>
      <c r="U236" s="50"/>
      <c r="V236" s="50"/>
      <c r="W236" s="78">
        <f t="shared" si="28"/>
        <v>64246</v>
      </c>
      <c r="X236" s="9" t="s">
        <v>498</v>
      </c>
    </row>
    <row r="237" spans="1:24" x14ac:dyDescent="0.25">
      <c r="A237" s="5" t="s">
        <v>156</v>
      </c>
      <c r="B237" s="16" t="s">
        <v>26</v>
      </c>
      <c r="C237" s="8" t="s">
        <v>27</v>
      </c>
      <c r="D237" s="50">
        <v>7728</v>
      </c>
      <c r="E237" s="50">
        <v>430</v>
      </c>
      <c r="F237" s="50">
        <v>11100</v>
      </c>
      <c r="G237" s="50">
        <v>700</v>
      </c>
      <c r="H237" s="50">
        <v>3000</v>
      </c>
      <c r="I237" s="50">
        <v>400</v>
      </c>
      <c r="J237" s="50"/>
      <c r="K237" s="50">
        <v>600</v>
      </c>
      <c r="L237" s="50">
        <v>2393</v>
      </c>
      <c r="M237" s="50"/>
      <c r="N237" s="50"/>
      <c r="O237" s="78">
        <f t="shared" si="27"/>
        <v>26351</v>
      </c>
      <c r="P237" s="50"/>
      <c r="Q237" s="50">
        <v>4790</v>
      </c>
      <c r="R237" s="50">
        <v>10005</v>
      </c>
      <c r="S237" s="50"/>
      <c r="T237" s="50"/>
      <c r="U237" s="50"/>
      <c r="V237" s="50"/>
      <c r="W237" s="78">
        <f t="shared" si="28"/>
        <v>41146</v>
      </c>
      <c r="X237" s="9" t="s">
        <v>498</v>
      </c>
    </row>
    <row r="238" spans="1:24" ht="26.25" x14ac:dyDescent="0.25">
      <c r="A238" s="5" t="s">
        <v>156</v>
      </c>
      <c r="B238" s="16" t="s">
        <v>322</v>
      </c>
      <c r="C238" s="18" t="s">
        <v>27</v>
      </c>
      <c r="D238" s="50"/>
      <c r="E238" s="50"/>
      <c r="F238" s="50"/>
      <c r="G238" s="50"/>
      <c r="H238" s="50"/>
      <c r="I238" s="50"/>
      <c r="J238" s="50"/>
      <c r="K238" s="50"/>
      <c r="L238" s="50">
        <v>1000</v>
      </c>
      <c r="M238" s="50"/>
      <c r="N238" s="50"/>
      <c r="O238" s="78">
        <f t="shared" si="27"/>
        <v>1000</v>
      </c>
      <c r="P238" s="50"/>
      <c r="Q238" s="50"/>
      <c r="R238" s="50"/>
      <c r="S238" s="50"/>
      <c r="T238" s="50"/>
      <c r="U238" s="50"/>
      <c r="V238" s="50"/>
      <c r="W238" s="78">
        <f t="shared" si="28"/>
        <v>1000</v>
      </c>
      <c r="X238" s="9" t="s">
        <v>498</v>
      </c>
    </row>
    <row r="239" spans="1:24" ht="26.25" x14ac:dyDescent="0.25">
      <c r="A239" s="5" t="s">
        <v>156</v>
      </c>
      <c r="B239" s="5" t="s">
        <v>380</v>
      </c>
      <c r="C239" s="8" t="s">
        <v>27</v>
      </c>
      <c r="D239" s="50"/>
      <c r="E239" s="50"/>
      <c r="F239" s="50"/>
      <c r="G239" s="50"/>
      <c r="H239" s="50"/>
      <c r="I239" s="50"/>
      <c r="J239" s="50"/>
      <c r="K239" s="50"/>
      <c r="L239" s="50">
        <v>1431</v>
      </c>
      <c r="M239" s="50"/>
      <c r="N239" s="50"/>
      <c r="O239" s="78">
        <f t="shared" si="27"/>
        <v>1431</v>
      </c>
      <c r="P239" s="50"/>
      <c r="Q239" s="50"/>
      <c r="R239" s="50"/>
      <c r="S239" s="50"/>
      <c r="T239" s="50"/>
      <c r="U239" s="50"/>
      <c r="V239" s="50"/>
      <c r="W239" s="78">
        <f t="shared" si="28"/>
        <v>1431</v>
      </c>
      <c r="X239" s="9" t="s">
        <v>498</v>
      </c>
    </row>
    <row r="240" spans="1:24" ht="26.25" x14ac:dyDescent="0.25">
      <c r="A240" s="5" t="s">
        <v>156</v>
      </c>
      <c r="B240" s="5" t="s">
        <v>381</v>
      </c>
      <c r="C240" s="8" t="s">
        <v>27</v>
      </c>
      <c r="D240" s="50"/>
      <c r="E240" s="50"/>
      <c r="F240" s="50"/>
      <c r="G240" s="50"/>
      <c r="H240" s="50"/>
      <c r="I240" s="50"/>
      <c r="J240" s="50"/>
      <c r="K240" s="50"/>
      <c r="L240" s="50">
        <v>1431</v>
      </c>
      <c r="M240" s="50"/>
      <c r="N240" s="50"/>
      <c r="O240" s="78">
        <f t="shared" si="27"/>
        <v>1431</v>
      </c>
      <c r="P240" s="50"/>
      <c r="Q240" s="50"/>
      <c r="R240" s="50"/>
      <c r="S240" s="50"/>
      <c r="T240" s="50"/>
      <c r="U240" s="50"/>
      <c r="V240" s="50"/>
      <c r="W240" s="78">
        <f t="shared" si="28"/>
        <v>1431</v>
      </c>
      <c r="X240" s="9" t="s">
        <v>498</v>
      </c>
    </row>
    <row r="241" spans="1:24" ht="26.25" x14ac:dyDescent="0.25">
      <c r="A241" s="5" t="s">
        <v>156</v>
      </c>
      <c r="B241" s="5" t="s">
        <v>54</v>
      </c>
      <c r="C241" s="8" t="s">
        <v>27</v>
      </c>
      <c r="D241" s="50">
        <f>15030+112</f>
        <v>15142</v>
      </c>
      <c r="E241" s="50"/>
      <c r="F241" s="50"/>
      <c r="G241" s="50"/>
      <c r="H241" s="50"/>
      <c r="I241" s="50"/>
      <c r="J241" s="50"/>
      <c r="K241" s="50"/>
      <c r="L241" s="50"/>
      <c r="M241" s="50"/>
      <c r="N241" s="50"/>
      <c r="O241" s="78">
        <f t="shared" si="27"/>
        <v>15142</v>
      </c>
      <c r="P241" s="50"/>
      <c r="Q241" s="50"/>
      <c r="R241" s="50"/>
      <c r="S241" s="50"/>
      <c r="T241" s="50"/>
      <c r="U241" s="50"/>
      <c r="V241" s="50"/>
      <c r="W241" s="78">
        <f t="shared" si="28"/>
        <v>15142</v>
      </c>
      <c r="X241" s="9" t="s">
        <v>498</v>
      </c>
    </row>
    <row r="242" spans="1:24" x14ac:dyDescent="0.25">
      <c r="A242" s="5" t="s">
        <v>156</v>
      </c>
      <c r="B242" s="16" t="s">
        <v>29</v>
      </c>
      <c r="C242" s="8" t="s">
        <v>27</v>
      </c>
      <c r="D242" s="50"/>
      <c r="E242" s="50"/>
      <c r="F242" s="50"/>
      <c r="G242" s="50"/>
      <c r="H242" s="50"/>
      <c r="I242" s="50"/>
      <c r="J242" s="50"/>
      <c r="K242" s="50"/>
      <c r="L242" s="50">
        <v>2100</v>
      </c>
      <c r="M242" s="50"/>
      <c r="N242" s="50"/>
      <c r="O242" s="78">
        <f t="shared" si="27"/>
        <v>2100</v>
      </c>
      <c r="P242" s="50"/>
      <c r="Q242" s="50"/>
      <c r="R242" s="50"/>
      <c r="S242" s="50"/>
      <c r="T242" s="50"/>
      <c r="U242" s="50"/>
      <c r="V242" s="50"/>
      <c r="W242" s="78">
        <f t="shared" si="28"/>
        <v>2100</v>
      </c>
      <c r="X242" s="9" t="s">
        <v>498</v>
      </c>
    </row>
    <row r="243" spans="1:24" ht="26.25" x14ac:dyDescent="0.25">
      <c r="A243" s="5" t="s">
        <v>156</v>
      </c>
      <c r="B243" s="16" t="s">
        <v>323</v>
      </c>
      <c r="C243" s="8" t="s">
        <v>31</v>
      </c>
      <c r="D243" s="50"/>
      <c r="E243" s="50"/>
      <c r="F243" s="50"/>
      <c r="G243" s="50"/>
      <c r="H243" s="50"/>
      <c r="I243" s="50"/>
      <c r="J243" s="50"/>
      <c r="K243" s="50">
        <v>4020</v>
      </c>
      <c r="L243" s="50"/>
      <c r="M243" s="50">
        <v>15103</v>
      </c>
      <c r="N243" s="50"/>
      <c r="O243" s="78">
        <f t="shared" si="27"/>
        <v>19123</v>
      </c>
      <c r="P243" s="50"/>
      <c r="Q243" s="50"/>
      <c r="R243" s="50"/>
      <c r="S243" s="50"/>
      <c r="T243" s="50"/>
      <c r="U243" s="50"/>
      <c r="V243" s="50"/>
      <c r="W243" s="78">
        <f t="shared" si="28"/>
        <v>19123</v>
      </c>
      <c r="X243" s="9" t="s">
        <v>498</v>
      </c>
    </row>
    <row r="244" spans="1:24" ht="39" x14ac:dyDescent="0.25">
      <c r="A244" s="5" t="s">
        <v>156</v>
      </c>
      <c r="B244" s="16" t="s">
        <v>324</v>
      </c>
      <c r="C244" s="8" t="s">
        <v>31</v>
      </c>
      <c r="D244" s="50"/>
      <c r="E244" s="50"/>
      <c r="F244" s="50"/>
      <c r="G244" s="50"/>
      <c r="H244" s="50"/>
      <c r="I244" s="50"/>
      <c r="J244" s="50"/>
      <c r="K244" s="50"/>
      <c r="L244" s="50"/>
      <c r="M244" s="50">
        <v>2700</v>
      </c>
      <c r="N244" s="50"/>
      <c r="O244" s="78">
        <f t="shared" si="27"/>
        <v>2700</v>
      </c>
      <c r="P244" s="50"/>
      <c r="Q244" s="50"/>
      <c r="R244" s="50"/>
      <c r="S244" s="50"/>
      <c r="T244" s="50"/>
      <c r="U244" s="50"/>
      <c r="V244" s="50"/>
      <c r="W244" s="78">
        <f t="shared" si="28"/>
        <v>2700</v>
      </c>
      <c r="X244" s="9" t="s">
        <v>494</v>
      </c>
    </row>
    <row r="245" spans="1:24" x14ac:dyDescent="0.25">
      <c r="A245" s="5" t="s">
        <v>156</v>
      </c>
      <c r="B245" s="16" t="s">
        <v>150</v>
      </c>
      <c r="C245" s="10" t="s">
        <v>31</v>
      </c>
      <c r="D245" s="50">
        <v>31315</v>
      </c>
      <c r="E245" s="50">
        <v>35</v>
      </c>
      <c r="F245" s="50">
        <v>3000</v>
      </c>
      <c r="G245" s="50">
        <v>1320</v>
      </c>
      <c r="H245" s="50">
        <v>3500</v>
      </c>
      <c r="I245" s="50">
        <v>400</v>
      </c>
      <c r="J245" s="50"/>
      <c r="K245" s="50"/>
      <c r="L245" s="50"/>
      <c r="M245" s="50"/>
      <c r="N245" s="50"/>
      <c r="O245" s="78">
        <f t="shared" si="27"/>
        <v>39570</v>
      </c>
      <c r="P245" s="50"/>
      <c r="Q245" s="50">
        <v>485</v>
      </c>
      <c r="R245" s="50">
        <v>1050</v>
      </c>
      <c r="S245" s="50"/>
      <c r="T245" s="50"/>
      <c r="U245" s="50"/>
      <c r="V245" s="50"/>
      <c r="W245" s="78">
        <f t="shared" si="28"/>
        <v>41105</v>
      </c>
      <c r="X245" s="9" t="s">
        <v>489</v>
      </c>
    </row>
    <row r="246" spans="1:24" x14ac:dyDescent="0.25">
      <c r="A246" s="16" t="s">
        <v>156</v>
      </c>
      <c r="B246" s="16" t="s">
        <v>162</v>
      </c>
      <c r="C246" s="19" t="s">
        <v>134</v>
      </c>
      <c r="D246" s="50">
        <v>6209</v>
      </c>
      <c r="E246" s="50"/>
      <c r="F246" s="50">
        <v>1000</v>
      </c>
      <c r="G246" s="50"/>
      <c r="H246" s="50">
        <v>150</v>
      </c>
      <c r="I246" s="50"/>
      <c r="J246" s="50"/>
      <c r="K246" s="50">
        <v>100</v>
      </c>
      <c r="L246" s="50"/>
      <c r="M246" s="50"/>
      <c r="N246" s="50"/>
      <c r="O246" s="78">
        <f t="shared" si="27"/>
        <v>7459</v>
      </c>
      <c r="P246" s="50"/>
      <c r="Q246" s="50">
        <v>320</v>
      </c>
      <c r="R246" s="50">
        <v>450</v>
      </c>
      <c r="S246" s="50"/>
      <c r="T246" s="50"/>
      <c r="U246" s="50"/>
      <c r="V246" s="50"/>
      <c r="W246" s="78">
        <f t="shared" si="28"/>
        <v>8229</v>
      </c>
      <c r="X246" s="9" t="s">
        <v>494</v>
      </c>
    </row>
    <row r="247" spans="1:24" x14ac:dyDescent="0.25">
      <c r="A247" s="5" t="s">
        <v>156</v>
      </c>
      <c r="B247" s="16" t="s">
        <v>18</v>
      </c>
      <c r="C247" s="8" t="s">
        <v>19</v>
      </c>
      <c r="D247" s="50">
        <v>1698</v>
      </c>
      <c r="E247" s="50"/>
      <c r="F247" s="50"/>
      <c r="G247" s="50"/>
      <c r="H247" s="50"/>
      <c r="I247" s="50"/>
      <c r="J247" s="50"/>
      <c r="K247" s="50">
        <v>200</v>
      </c>
      <c r="L247" s="50"/>
      <c r="M247" s="50"/>
      <c r="N247" s="50"/>
      <c r="O247" s="78">
        <f t="shared" si="27"/>
        <v>1898</v>
      </c>
      <c r="P247" s="50"/>
      <c r="Q247" s="50">
        <v>300</v>
      </c>
      <c r="R247" s="50">
        <v>1200</v>
      </c>
      <c r="S247" s="50"/>
      <c r="T247" s="50"/>
      <c r="U247" s="50"/>
      <c r="V247" s="50"/>
      <c r="W247" s="78">
        <f t="shared" si="28"/>
        <v>3398</v>
      </c>
      <c r="X247" s="9" t="s">
        <v>492</v>
      </c>
    </row>
    <row r="248" spans="1:24" ht="30" x14ac:dyDescent="0.25">
      <c r="A248" s="5" t="s">
        <v>156</v>
      </c>
      <c r="B248" s="16" t="s">
        <v>325</v>
      </c>
      <c r="C248" s="8" t="s">
        <v>33</v>
      </c>
      <c r="D248" s="50"/>
      <c r="E248" s="50"/>
      <c r="F248" s="50">
        <v>1000</v>
      </c>
      <c r="G248" s="50">
        <v>120</v>
      </c>
      <c r="H248" s="50">
        <v>80</v>
      </c>
      <c r="I248" s="50"/>
      <c r="J248" s="50"/>
      <c r="K248" s="50">
        <v>900</v>
      </c>
      <c r="L248" s="50"/>
      <c r="M248" s="50"/>
      <c r="N248" s="50"/>
      <c r="O248" s="78">
        <f t="shared" si="27"/>
        <v>2100</v>
      </c>
      <c r="P248" s="50">
        <v>40</v>
      </c>
      <c r="Q248" s="50">
        <v>700</v>
      </c>
      <c r="R248" s="50">
        <v>710</v>
      </c>
      <c r="S248" s="50"/>
      <c r="T248" s="50"/>
      <c r="U248" s="50"/>
      <c r="V248" s="50"/>
      <c r="W248" s="78">
        <f t="shared" si="28"/>
        <v>3550</v>
      </c>
      <c r="X248" s="9" t="s">
        <v>496</v>
      </c>
    </row>
    <row r="249" spans="1:24" x14ac:dyDescent="0.25">
      <c r="A249" s="5" t="s">
        <v>156</v>
      </c>
      <c r="B249" s="5" t="s">
        <v>39</v>
      </c>
      <c r="C249" s="8" t="s">
        <v>27</v>
      </c>
      <c r="D249" s="50">
        <v>64136</v>
      </c>
      <c r="E249" s="50"/>
      <c r="F249" s="50"/>
      <c r="G249" s="50"/>
      <c r="H249" s="50"/>
      <c r="I249" s="50"/>
      <c r="J249" s="50"/>
      <c r="K249" s="50"/>
      <c r="L249" s="50"/>
      <c r="M249" s="50"/>
      <c r="N249" s="50"/>
      <c r="O249" s="78">
        <f t="shared" si="27"/>
        <v>64136</v>
      </c>
      <c r="P249" s="50"/>
      <c r="Q249" s="50"/>
      <c r="R249" s="50"/>
      <c r="S249" s="50"/>
      <c r="T249" s="50"/>
      <c r="U249" s="50"/>
      <c r="V249" s="50"/>
      <c r="W249" s="78">
        <f t="shared" si="28"/>
        <v>64136</v>
      </c>
      <c r="X249" s="9" t="s">
        <v>498</v>
      </c>
    </row>
    <row r="250" spans="1:24" ht="26.25" x14ac:dyDescent="0.25">
      <c r="A250" s="5" t="s">
        <v>156</v>
      </c>
      <c r="B250" s="5" t="s">
        <v>40</v>
      </c>
      <c r="C250" s="8" t="s">
        <v>41</v>
      </c>
      <c r="D250" s="50">
        <v>5344</v>
      </c>
      <c r="E250" s="50"/>
      <c r="F250" s="50"/>
      <c r="G250" s="50"/>
      <c r="H250" s="50"/>
      <c r="I250" s="50"/>
      <c r="J250" s="50"/>
      <c r="K250" s="50"/>
      <c r="L250" s="50"/>
      <c r="M250" s="50"/>
      <c r="N250" s="50"/>
      <c r="O250" s="78">
        <f t="shared" si="27"/>
        <v>5344</v>
      </c>
      <c r="P250" s="50"/>
      <c r="Q250" s="50"/>
      <c r="R250" s="50"/>
      <c r="S250" s="50"/>
      <c r="T250" s="50"/>
      <c r="U250" s="50"/>
      <c r="V250" s="50"/>
      <c r="W250" s="78">
        <f t="shared" si="28"/>
        <v>5344</v>
      </c>
      <c r="X250" s="9" t="s">
        <v>498</v>
      </c>
    </row>
    <row r="251" spans="1:24" ht="26.25" x14ac:dyDescent="0.25">
      <c r="A251" s="5" t="s">
        <v>156</v>
      </c>
      <c r="B251" s="5" t="s">
        <v>42</v>
      </c>
      <c r="C251" s="8" t="s">
        <v>24</v>
      </c>
      <c r="D251" s="50">
        <v>18992</v>
      </c>
      <c r="E251" s="50"/>
      <c r="F251" s="50"/>
      <c r="G251" s="50"/>
      <c r="H251" s="50"/>
      <c r="I251" s="50"/>
      <c r="J251" s="50"/>
      <c r="K251" s="50"/>
      <c r="L251" s="50"/>
      <c r="M251" s="50"/>
      <c r="N251" s="50"/>
      <c r="O251" s="78">
        <f t="shared" si="27"/>
        <v>18992</v>
      </c>
      <c r="P251" s="50"/>
      <c r="Q251" s="50"/>
      <c r="R251" s="50"/>
      <c r="S251" s="50"/>
      <c r="T251" s="50"/>
      <c r="U251" s="50"/>
      <c r="V251" s="50"/>
      <c r="W251" s="78">
        <f t="shared" si="28"/>
        <v>18992</v>
      </c>
      <c r="X251" s="9" t="s">
        <v>498</v>
      </c>
    </row>
    <row r="252" spans="1:24" ht="30" x14ac:dyDescent="0.25">
      <c r="A252" s="5" t="s">
        <v>156</v>
      </c>
      <c r="B252" s="5" t="s">
        <v>43</v>
      </c>
      <c r="C252" s="8" t="s">
        <v>44</v>
      </c>
      <c r="D252" s="50"/>
      <c r="E252" s="50"/>
      <c r="F252" s="50"/>
      <c r="G252" s="50"/>
      <c r="H252" s="50"/>
      <c r="I252" s="50"/>
      <c r="J252" s="50"/>
      <c r="K252" s="50"/>
      <c r="L252" s="50"/>
      <c r="M252" s="50"/>
      <c r="N252" s="50"/>
      <c r="O252" s="78">
        <f t="shared" si="27"/>
        <v>0</v>
      </c>
      <c r="P252" s="50"/>
      <c r="Q252" s="50"/>
      <c r="R252" s="50"/>
      <c r="S252" s="50"/>
      <c r="T252" s="50"/>
      <c r="U252" s="50">
        <v>12368</v>
      </c>
      <c r="V252" s="50"/>
      <c r="W252" s="78">
        <f t="shared" si="28"/>
        <v>12368</v>
      </c>
      <c r="X252" s="9" t="s">
        <v>496</v>
      </c>
    </row>
    <row r="253" spans="1:24" x14ac:dyDescent="0.25">
      <c r="A253" s="5" t="s">
        <v>156</v>
      </c>
      <c r="B253" s="5" t="s">
        <v>45</v>
      </c>
      <c r="C253" s="8"/>
      <c r="D253" s="50">
        <v>8868</v>
      </c>
      <c r="E253" s="50"/>
      <c r="F253" s="50"/>
      <c r="G253" s="50"/>
      <c r="H253" s="50"/>
      <c r="I253" s="50"/>
      <c r="J253" s="50"/>
      <c r="K253" s="50"/>
      <c r="L253" s="50"/>
      <c r="M253" s="50"/>
      <c r="N253" s="50"/>
      <c r="O253" s="78">
        <f t="shared" si="27"/>
        <v>8868</v>
      </c>
      <c r="P253" s="50"/>
      <c r="Q253" s="50"/>
      <c r="R253" s="50"/>
      <c r="S253" s="50"/>
      <c r="T253" s="50"/>
      <c r="U253" s="50"/>
      <c r="V253" s="50"/>
      <c r="W253" s="78">
        <f t="shared" si="28"/>
        <v>8868</v>
      </c>
      <c r="X253" s="9" t="s">
        <v>488</v>
      </c>
    </row>
    <row r="254" spans="1:24" x14ac:dyDescent="0.25">
      <c r="A254" s="5" t="s">
        <v>156</v>
      </c>
      <c r="B254" s="5" t="s">
        <v>46</v>
      </c>
      <c r="C254" s="8"/>
      <c r="D254" s="50">
        <v>7876</v>
      </c>
      <c r="E254" s="50"/>
      <c r="F254" s="50"/>
      <c r="G254" s="50"/>
      <c r="H254" s="50"/>
      <c r="I254" s="50"/>
      <c r="J254" s="50"/>
      <c r="K254" s="50"/>
      <c r="L254" s="50"/>
      <c r="M254" s="50"/>
      <c r="N254" s="50"/>
      <c r="O254" s="78">
        <f t="shared" si="27"/>
        <v>7876</v>
      </c>
      <c r="P254" s="50"/>
      <c r="Q254" s="50"/>
      <c r="R254" s="50"/>
      <c r="S254" s="50"/>
      <c r="T254" s="50"/>
      <c r="U254" s="50"/>
      <c r="V254" s="50"/>
      <c r="W254" s="78">
        <f t="shared" si="28"/>
        <v>7876</v>
      </c>
      <c r="X254" s="9" t="s">
        <v>488</v>
      </c>
    </row>
    <row r="255" spans="1:24" x14ac:dyDescent="0.25">
      <c r="A255" s="5" t="s">
        <v>156</v>
      </c>
      <c r="B255" s="16" t="s">
        <v>326</v>
      </c>
      <c r="C255" s="8" t="s">
        <v>44</v>
      </c>
      <c r="D255" s="50">
        <v>104012</v>
      </c>
      <c r="E255" s="50">
        <v>800</v>
      </c>
      <c r="F255" s="50">
        <v>10200</v>
      </c>
      <c r="G255" s="50">
        <v>1300</v>
      </c>
      <c r="H255" s="50">
        <v>3000</v>
      </c>
      <c r="I255" s="50">
        <v>500</v>
      </c>
      <c r="J255" s="50"/>
      <c r="K255" s="50">
        <v>1800</v>
      </c>
      <c r="L255" s="50">
        <v>22000</v>
      </c>
      <c r="M255" s="50"/>
      <c r="N255" s="50"/>
      <c r="O255" s="78">
        <f t="shared" si="27"/>
        <v>143612</v>
      </c>
      <c r="P255" s="50">
        <v>40</v>
      </c>
      <c r="Q255" s="50">
        <v>5980</v>
      </c>
      <c r="R255" s="50">
        <v>14245</v>
      </c>
      <c r="S255" s="50"/>
      <c r="T255" s="50"/>
      <c r="U255" s="50"/>
      <c r="V255" s="50"/>
      <c r="W255" s="78">
        <f t="shared" si="28"/>
        <v>163877</v>
      </c>
      <c r="X255" s="9" t="s">
        <v>512</v>
      </c>
    </row>
    <row r="256" spans="1:24" x14ac:dyDescent="0.25">
      <c r="A256" s="21" t="s">
        <v>156</v>
      </c>
      <c r="B256" s="21" t="s">
        <v>47</v>
      </c>
      <c r="C256" s="22"/>
      <c r="D256" s="23">
        <f t="shared" ref="D256:W256" si="29">SUM(D225:D255)</f>
        <v>536762</v>
      </c>
      <c r="E256" s="23">
        <f t="shared" si="29"/>
        <v>3491</v>
      </c>
      <c r="F256" s="23">
        <f t="shared" si="29"/>
        <v>39782</v>
      </c>
      <c r="G256" s="23">
        <f t="shared" si="29"/>
        <v>4116</v>
      </c>
      <c r="H256" s="23">
        <f t="shared" si="29"/>
        <v>23136</v>
      </c>
      <c r="I256" s="23">
        <f t="shared" si="29"/>
        <v>2405</v>
      </c>
      <c r="J256" s="23">
        <f t="shared" si="29"/>
        <v>4200</v>
      </c>
      <c r="K256" s="23">
        <f t="shared" si="29"/>
        <v>23955</v>
      </c>
      <c r="L256" s="23">
        <f t="shared" si="29"/>
        <v>37291</v>
      </c>
      <c r="M256" s="23">
        <f t="shared" si="29"/>
        <v>17803</v>
      </c>
      <c r="N256" s="23">
        <f t="shared" si="29"/>
        <v>0</v>
      </c>
      <c r="O256" s="23">
        <f t="shared" si="29"/>
        <v>692941</v>
      </c>
      <c r="P256" s="23">
        <f t="shared" si="29"/>
        <v>255</v>
      </c>
      <c r="Q256" s="23">
        <f t="shared" si="29"/>
        <v>83240</v>
      </c>
      <c r="R256" s="23">
        <f t="shared" si="29"/>
        <v>56272</v>
      </c>
      <c r="S256" s="23">
        <f t="shared" si="29"/>
        <v>2391</v>
      </c>
      <c r="T256" s="23">
        <f t="shared" si="29"/>
        <v>0</v>
      </c>
      <c r="U256" s="23">
        <f t="shared" si="29"/>
        <v>12368</v>
      </c>
      <c r="V256" s="23">
        <f t="shared" si="29"/>
        <v>0</v>
      </c>
      <c r="W256" s="23">
        <f t="shared" si="29"/>
        <v>847467</v>
      </c>
      <c r="X256" s="9"/>
    </row>
    <row r="257" spans="1:24" x14ac:dyDescent="0.25">
      <c r="A257" s="5" t="s">
        <v>99</v>
      </c>
      <c r="B257" s="5" t="s">
        <v>10</v>
      </c>
      <c r="C257" s="8" t="s">
        <v>11</v>
      </c>
      <c r="D257" s="50">
        <v>25649</v>
      </c>
      <c r="E257" s="50">
        <v>1280</v>
      </c>
      <c r="F257" s="50"/>
      <c r="G257" s="50">
        <v>310</v>
      </c>
      <c r="H257" s="50">
        <v>2480</v>
      </c>
      <c r="I257" s="50">
        <v>262</v>
      </c>
      <c r="J257" s="50">
        <v>4385</v>
      </c>
      <c r="K257" s="50">
        <v>710</v>
      </c>
      <c r="L257" s="50"/>
      <c r="M257" s="50"/>
      <c r="N257" s="50"/>
      <c r="O257" s="78">
        <f t="shared" ref="O257:O280" si="30">D257+E257+F257+G257+H257+J257+K257+L257+M257+N257+I257</f>
        <v>35076</v>
      </c>
      <c r="P257" s="50">
        <v>50</v>
      </c>
      <c r="Q257" s="50">
        <v>4900</v>
      </c>
      <c r="R257" s="50">
        <v>2100</v>
      </c>
      <c r="S257" s="50"/>
      <c r="T257" s="50"/>
      <c r="U257" s="50"/>
      <c r="V257" s="50"/>
      <c r="W257" s="78">
        <f t="shared" ref="W257:W280" si="31">O257+P257+Q257+R257+S257+T257+U257+V257</f>
        <v>42126</v>
      </c>
      <c r="X257" s="9" t="s">
        <v>488</v>
      </c>
    </row>
    <row r="258" spans="1:24" x14ac:dyDescent="0.25">
      <c r="A258" s="5" t="s">
        <v>99</v>
      </c>
      <c r="B258" s="5" t="s">
        <v>34</v>
      </c>
      <c r="C258" s="8" t="s">
        <v>35</v>
      </c>
      <c r="D258" s="50"/>
      <c r="E258" s="50"/>
      <c r="F258" s="50"/>
      <c r="G258" s="50"/>
      <c r="H258" s="50"/>
      <c r="I258" s="50"/>
      <c r="J258" s="50"/>
      <c r="K258" s="50">
        <v>200</v>
      </c>
      <c r="L258" s="50"/>
      <c r="M258" s="50"/>
      <c r="N258" s="50"/>
      <c r="O258" s="78">
        <f t="shared" si="30"/>
        <v>200</v>
      </c>
      <c r="P258" s="50"/>
      <c r="Q258" s="50">
        <v>100</v>
      </c>
      <c r="R258" s="50">
        <v>100</v>
      </c>
      <c r="S258" s="50"/>
      <c r="T258" s="50"/>
      <c r="U258" s="50"/>
      <c r="V258" s="50"/>
      <c r="W258" s="78">
        <f t="shared" si="31"/>
        <v>400</v>
      </c>
      <c r="X258" s="9" t="s">
        <v>488</v>
      </c>
    </row>
    <row r="259" spans="1:24" x14ac:dyDescent="0.25">
      <c r="A259" s="5" t="s">
        <v>99</v>
      </c>
      <c r="B259" s="5" t="s">
        <v>63</v>
      </c>
      <c r="C259" s="12" t="s">
        <v>64</v>
      </c>
      <c r="D259" s="50">
        <v>259859</v>
      </c>
      <c r="E259" s="50">
        <v>1750</v>
      </c>
      <c r="F259" s="51">
        <v>7033</v>
      </c>
      <c r="G259" s="50">
        <v>7700</v>
      </c>
      <c r="H259" s="50">
        <v>18700</v>
      </c>
      <c r="I259" s="50">
        <v>2196</v>
      </c>
      <c r="J259" s="50"/>
      <c r="K259" s="50">
        <v>5160</v>
      </c>
      <c r="L259" s="50">
        <v>43441</v>
      </c>
      <c r="M259" s="50"/>
      <c r="N259" s="50"/>
      <c r="O259" s="78">
        <f t="shared" si="30"/>
        <v>345839</v>
      </c>
      <c r="P259" s="50">
        <v>100</v>
      </c>
      <c r="Q259" s="50">
        <v>24930</v>
      </c>
      <c r="R259" s="50">
        <v>38845</v>
      </c>
      <c r="S259" s="50"/>
      <c r="T259" s="50"/>
      <c r="U259" s="50"/>
      <c r="V259" s="50"/>
      <c r="W259" s="78">
        <f t="shared" si="31"/>
        <v>409714</v>
      </c>
      <c r="X259" s="9" t="s">
        <v>511</v>
      </c>
    </row>
    <row r="260" spans="1:24" ht="39" x14ac:dyDescent="0.25">
      <c r="A260" s="5" t="s">
        <v>99</v>
      </c>
      <c r="B260" s="5" t="s">
        <v>65</v>
      </c>
      <c r="C260" s="12" t="s">
        <v>64</v>
      </c>
      <c r="D260" s="50">
        <v>15680</v>
      </c>
      <c r="E260" s="50"/>
      <c r="F260" s="50"/>
      <c r="G260" s="50"/>
      <c r="H260" s="50"/>
      <c r="I260" s="50"/>
      <c r="J260" s="50"/>
      <c r="K260" s="50"/>
      <c r="L260" s="50"/>
      <c r="M260" s="50"/>
      <c r="N260" s="50"/>
      <c r="O260" s="78">
        <f t="shared" si="30"/>
        <v>15680</v>
      </c>
      <c r="P260" s="50"/>
      <c r="Q260" s="50"/>
      <c r="R260" s="50"/>
      <c r="S260" s="50"/>
      <c r="T260" s="50"/>
      <c r="U260" s="50"/>
      <c r="V260" s="50"/>
      <c r="W260" s="78">
        <f t="shared" si="31"/>
        <v>15680</v>
      </c>
      <c r="X260" s="9" t="s">
        <v>511</v>
      </c>
    </row>
    <row r="261" spans="1:24" ht="26.25" x14ac:dyDescent="0.25">
      <c r="A261" s="5" t="s">
        <v>99</v>
      </c>
      <c r="B261" s="5" t="s">
        <v>66</v>
      </c>
      <c r="C261" s="12" t="s">
        <v>64</v>
      </c>
      <c r="D261" s="50">
        <v>8591</v>
      </c>
      <c r="E261" s="50"/>
      <c r="F261" s="50"/>
      <c r="G261" s="50"/>
      <c r="H261" s="50"/>
      <c r="I261" s="50"/>
      <c r="J261" s="50"/>
      <c r="K261" s="50"/>
      <c r="L261" s="50"/>
      <c r="M261" s="50"/>
      <c r="N261" s="50"/>
      <c r="O261" s="78">
        <f t="shared" si="30"/>
        <v>8591</v>
      </c>
      <c r="P261" s="50"/>
      <c r="Q261" s="50"/>
      <c r="R261" s="50"/>
      <c r="S261" s="50"/>
      <c r="T261" s="50"/>
      <c r="U261" s="50"/>
      <c r="V261" s="50"/>
      <c r="W261" s="78">
        <f t="shared" si="31"/>
        <v>8591</v>
      </c>
      <c r="X261" s="9" t="s">
        <v>511</v>
      </c>
    </row>
    <row r="262" spans="1:24" ht="26.25" x14ac:dyDescent="0.25">
      <c r="A262" s="5" t="s">
        <v>99</v>
      </c>
      <c r="B262" s="5" t="s">
        <v>100</v>
      </c>
      <c r="C262" s="12" t="s">
        <v>64</v>
      </c>
      <c r="D262" s="50"/>
      <c r="E262" s="50"/>
      <c r="F262" s="50"/>
      <c r="G262" s="50"/>
      <c r="H262" s="50"/>
      <c r="I262" s="50"/>
      <c r="J262" s="50"/>
      <c r="K262" s="50"/>
      <c r="L262" s="50">
        <v>820</v>
      </c>
      <c r="M262" s="50"/>
      <c r="N262" s="50"/>
      <c r="O262" s="78">
        <f t="shared" si="30"/>
        <v>820</v>
      </c>
      <c r="P262" s="50"/>
      <c r="Q262" s="50"/>
      <c r="R262" s="50"/>
      <c r="S262" s="50"/>
      <c r="T262" s="50"/>
      <c r="U262" s="50"/>
      <c r="V262" s="50"/>
      <c r="W262" s="78">
        <f t="shared" si="31"/>
        <v>820</v>
      </c>
      <c r="X262" s="9" t="s">
        <v>511</v>
      </c>
    </row>
    <row r="263" spans="1:24" ht="26.25" x14ac:dyDescent="0.25">
      <c r="A263" s="5" t="s">
        <v>99</v>
      </c>
      <c r="B263" s="5" t="s">
        <v>15</v>
      </c>
      <c r="C263" s="8" t="s">
        <v>13</v>
      </c>
      <c r="D263" s="50">
        <v>74888</v>
      </c>
      <c r="E263" s="50">
        <v>10</v>
      </c>
      <c r="F263" s="50"/>
      <c r="G263" s="50">
        <v>360</v>
      </c>
      <c r="H263" s="50">
        <v>2720</v>
      </c>
      <c r="I263" s="50">
        <v>540</v>
      </c>
      <c r="J263" s="50">
        <v>4066</v>
      </c>
      <c r="K263" s="50">
        <v>3220</v>
      </c>
      <c r="L263" s="50"/>
      <c r="M263" s="50"/>
      <c r="N263" s="50"/>
      <c r="O263" s="78">
        <f t="shared" si="30"/>
        <v>85804</v>
      </c>
      <c r="P263" s="50"/>
      <c r="Q263" s="50">
        <v>6070</v>
      </c>
      <c r="R263" s="50">
        <v>4510</v>
      </c>
      <c r="S263" s="50"/>
      <c r="T263" s="50"/>
      <c r="U263" s="50"/>
      <c r="V263" s="50">
        <v>270</v>
      </c>
      <c r="W263" s="78">
        <f t="shared" si="31"/>
        <v>96654</v>
      </c>
      <c r="X263" s="9" t="s">
        <v>489</v>
      </c>
    </row>
    <row r="264" spans="1:24" ht="51.75" x14ac:dyDescent="0.25">
      <c r="A264" s="5" t="s">
        <v>99</v>
      </c>
      <c r="B264" s="5" t="s">
        <v>101</v>
      </c>
      <c r="C264" s="8" t="s">
        <v>13</v>
      </c>
      <c r="D264" s="50">
        <v>3200</v>
      </c>
      <c r="E264" s="50"/>
      <c r="F264" s="50"/>
      <c r="G264" s="50"/>
      <c r="H264" s="50"/>
      <c r="I264" s="50"/>
      <c r="J264" s="50"/>
      <c r="K264" s="50"/>
      <c r="L264" s="50"/>
      <c r="M264" s="50"/>
      <c r="N264" s="50"/>
      <c r="O264" s="78">
        <f t="shared" si="30"/>
        <v>3200</v>
      </c>
      <c r="P264" s="50"/>
      <c r="Q264" s="50"/>
      <c r="R264" s="50"/>
      <c r="S264" s="50"/>
      <c r="T264" s="50"/>
      <c r="U264" s="50"/>
      <c r="V264" s="50"/>
      <c r="W264" s="78">
        <f t="shared" si="31"/>
        <v>3200</v>
      </c>
      <c r="X264" s="9" t="s">
        <v>506</v>
      </c>
    </row>
    <row r="265" spans="1:24" x14ac:dyDescent="0.25">
      <c r="A265" s="5" t="s">
        <v>99</v>
      </c>
      <c r="B265" s="5" t="s">
        <v>102</v>
      </c>
      <c r="C265" s="8" t="s">
        <v>85</v>
      </c>
      <c r="D265" s="50"/>
      <c r="E265" s="50"/>
      <c r="F265" s="50"/>
      <c r="G265" s="50"/>
      <c r="H265" s="50"/>
      <c r="I265" s="50"/>
      <c r="J265" s="50"/>
      <c r="K265" s="50"/>
      <c r="L265" s="50"/>
      <c r="M265" s="50"/>
      <c r="N265" s="50"/>
      <c r="O265" s="78">
        <f t="shared" si="30"/>
        <v>0</v>
      </c>
      <c r="P265" s="50"/>
      <c r="Q265" s="50"/>
      <c r="R265" s="50">
        <v>2980</v>
      </c>
      <c r="S265" s="50"/>
      <c r="T265" s="50"/>
      <c r="U265" s="50"/>
      <c r="V265" s="50"/>
      <c r="W265" s="78">
        <f t="shared" si="31"/>
        <v>2980</v>
      </c>
      <c r="X265" s="9" t="s">
        <v>506</v>
      </c>
    </row>
    <row r="266" spans="1:24" x14ac:dyDescent="0.25">
      <c r="A266" s="5" t="s">
        <v>99</v>
      </c>
      <c r="B266" s="5" t="s">
        <v>368</v>
      </c>
      <c r="C266" s="8" t="s">
        <v>85</v>
      </c>
      <c r="D266" s="50"/>
      <c r="E266" s="50"/>
      <c r="F266" s="51">
        <v>7980</v>
      </c>
      <c r="G266" s="50">
        <v>300</v>
      </c>
      <c r="H266" s="50">
        <v>1600</v>
      </c>
      <c r="I266" s="50"/>
      <c r="J266" s="50"/>
      <c r="K266" s="50"/>
      <c r="L266" s="50"/>
      <c r="M266" s="50"/>
      <c r="N266" s="50"/>
      <c r="O266" s="78">
        <f t="shared" si="30"/>
        <v>9880</v>
      </c>
      <c r="P266" s="50"/>
      <c r="Q266" s="50"/>
      <c r="R266" s="50"/>
      <c r="S266" s="50"/>
      <c r="T266" s="50"/>
      <c r="U266" s="50"/>
      <c r="V266" s="50"/>
      <c r="W266" s="78">
        <f t="shared" si="31"/>
        <v>9880</v>
      </c>
      <c r="X266" s="9" t="s">
        <v>510</v>
      </c>
    </row>
    <row r="267" spans="1:24" x14ac:dyDescent="0.25">
      <c r="A267" s="5" t="s">
        <v>99</v>
      </c>
      <c r="B267" s="5" t="s">
        <v>369</v>
      </c>
      <c r="C267" s="8" t="s">
        <v>83</v>
      </c>
      <c r="D267" s="50"/>
      <c r="E267" s="50"/>
      <c r="F267" s="79"/>
      <c r="G267" s="50"/>
      <c r="H267" s="50"/>
      <c r="I267" s="50"/>
      <c r="J267" s="50"/>
      <c r="K267" s="50"/>
      <c r="L267" s="50"/>
      <c r="M267" s="50"/>
      <c r="N267" s="50"/>
      <c r="O267" s="78">
        <f t="shared" si="30"/>
        <v>0</v>
      </c>
      <c r="P267" s="50"/>
      <c r="Q267" s="50">
        <v>1280</v>
      </c>
      <c r="R267" s="50"/>
      <c r="S267" s="50"/>
      <c r="T267" s="50"/>
      <c r="U267" s="50"/>
      <c r="V267" s="50"/>
      <c r="W267" s="78">
        <f t="shared" si="31"/>
        <v>1280</v>
      </c>
      <c r="X267" s="9" t="s">
        <v>513</v>
      </c>
    </row>
    <row r="268" spans="1:24" ht="26.25" x14ac:dyDescent="0.25">
      <c r="A268" s="5" t="s">
        <v>99</v>
      </c>
      <c r="B268" s="5" t="s">
        <v>362</v>
      </c>
      <c r="C268" s="8" t="s">
        <v>13</v>
      </c>
      <c r="D268" s="50"/>
      <c r="E268" s="50"/>
      <c r="F268" s="50"/>
      <c r="G268" s="50"/>
      <c r="H268" s="50"/>
      <c r="I268" s="50"/>
      <c r="J268" s="50"/>
      <c r="K268" s="50"/>
      <c r="L268" s="50"/>
      <c r="M268" s="50"/>
      <c r="N268" s="50"/>
      <c r="O268" s="78">
        <f t="shared" si="30"/>
        <v>0</v>
      </c>
      <c r="P268" s="50"/>
      <c r="Q268" s="50">
        <v>12357</v>
      </c>
      <c r="R268" s="50">
        <v>2000</v>
      </c>
      <c r="S268" s="50"/>
      <c r="T268" s="50"/>
      <c r="U268" s="50"/>
      <c r="V268" s="50"/>
      <c r="W268" s="78">
        <f t="shared" si="31"/>
        <v>14357</v>
      </c>
      <c r="X268" s="9" t="s">
        <v>508</v>
      </c>
    </row>
    <row r="269" spans="1:24" x14ac:dyDescent="0.25">
      <c r="A269" s="5" t="s">
        <v>99</v>
      </c>
      <c r="B269" s="5" t="s">
        <v>361</v>
      </c>
      <c r="C269" s="8" t="s">
        <v>13</v>
      </c>
      <c r="D269" s="50"/>
      <c r="E269" s="50"/>
      <c r="F269" s="50"/>
      <c r="G269" s="50"/>
      <c r="H269" s="50"/>
      <c r="I269" s="50"/>
      <c r="J269" s="50"/>
      <c r="K269" s="50"/>
      <c r="L269" s="50"/>
      <c r="M269" s="50"/>
      <c r="N269" s="50"/>
      <c r="O269" s="78">
        <f t="shared" si="30"/>
        <v>0</v>
      </c>
      <c r="P269" s="50"/>
      <c r="Q269" s="50">
        <v>22983</v>
      </c>
      <c r="R269" s="50"/>
      <c r="S269" s="50"/>
      <c r="T269" s="50"/>
      <c r="U269" s="50"/>
      <c r="V269" s="50"/>
      <c r="W269" s="78">
        <f t="shared" si="31"/>
        <v>22983</v>
      </c>
      <c r="X269" s="9" t="s">
        <v>508</v>
      </c>
    </row>
    <row r="270" spans="1:24" x14ac:dyDescent="0.25">
      <c r="A270" s="5" t="s">
        <v>99</v>
      </c>
      <c r="B270" s="5" t="s">
        <v>103</v>
      </c>
      <c r="C270" s="8" t="s">
        <v>17</v>
      </c>
      <c r="D270" s="50"/>
      <c r="E270" s="50"/>
      <c r="F270" s="50"/>
      <c r="G270" s="50"/>
      <c r="H270" s="50"/>
      <c r="I270" s="50"/>
      <c r="J270" s="50"/>
      <c r="K270" s="50"/>
      <c r="L270" s="50"/>
      <c r="M270" s="50"/>
      <c r="N270" s="50"/>
      <c r="O270" s="78">
        <f t="shared" si="30"/>
        <v>0</v>
      </c>
      <c r="P270" s="50"/>
      <c r="Q270" s="50"/>
      <c r="R270" s="50">
        <v>0</v>
      </c>
      <c r="S270" s="50"/>
      <c r="T270" s="50"/>
      <c r="U270" s="50"/>
      <c r="V270" s="50"/>
      <c r="W270" s="78">
        <f t="shared" si="31"/>
        <v>0</v>
      </c>
      <c r="X270" s="9" t="s">
        <v>491</v>
      </c>
    </row>
    <row r="271" spans="1:24" x14ac:dyDescent="0.25">
      <c r="A271" s="5" t="s">
        <v>99</v>
      </c>
      <c r="B271" s="5" t="s">
        <v>20</v>
      </c>
      <c r="C271" s="8" t="s">
        <v>21</v>
      </c>
      <c r="D271" s="50">
        <v>7892</v>
      </c>
      <c r="E271" s="50">
        <v>15</v>
      </c>
      <c r="F271" s="50"/>
      <c r="G271" s="50"/>
      <c r="H271" s="50">
        <v>480</v>
      </c>
      <c r="I271" s="50"/>
      <c r="J271" s="50">
        <v>240</v>
      </c>
      <c r="K271" s="50">
        <v>20</v>
      </c>
      <c r="L271" s="50"/>
      <c r="M271" s="50"/>
      <c r="N271" s="50"/>
      <c r="O271" s="78">
        <f t="shared" si="30"/>
        <v>8647</v>
      </c>
      <c r="P271" s="50"/>
      <c r="Q271" s="50">
        <v>94</v>
      </c>
      <c r="R271" s="50">
        <v>150</v>
      </c>
      <c r="S271" s="50">
        <v>1796</v>
      </c>
      <c r="T271" s="50"/>
      <c r="U271" s="50"/>
      <c r="V271" s="50"/>
      <c r="W271" s="78">
        <f t="shared" si="31"/>
        <v>10687</v>
      </c>
      <c r="X271" s="9" t="s">
        <v>493</v>
      </c>
    </row>
    <row r="272" spans="1:24" x14ac:dyDescent="0.25">
      <c r="A272" s="5" t="s">
        <v>99</v>
      </c>
      <c r="B272" s="5" t="s">
        <v>22</v>
      </c>
      <c r="C272" s="8" t="s">
        <v>21</v>
      </c>
      <c r="D272" s="50">
        <v>18316</v>
      </c>
      <c r="E272" s="50">
        <v>256</v>
      </c>
      <c r="F272" s="51">
        <v>6628</v>
      </c>
      <c r="G272" s="50">
        <v>240</v>
      </c>
      <c r="H272" s="50">
        <v>2140</v>
      </c>
      <c r="I272" s="50">
        <v>120</v>
      </c>
      <c r="J272" s="50"/>
      <c r="K272" s="50">
        <v>130</v>
      </c>
      <c r="L272" s="50"/>
      <c r="M272" s="50"/>
      <c r="N272" s="50"/>
      <c r="O272" s="78">
        <f t="shared" si="30"/>
        <v>27830</v>
      </c>
      <c r="P272" s="50">
        <v>0</v>
      </c>
      <c r="Q272" s="50">
        <v>4750</v>
      </c>
      <c r="R272" s="50">
        <v>2260</v>
      </c>
      <c r="S272" s="50"/>
      <c r="T272" s="50"/>
      <c r="U272" s="50"/>
      <c r="V272" s="50"/>
      <c r="W272" s="78">
        <f t="shared" si="31"/>
        <v>34840</v>
      </c>
      <c r="X272" s="9" t="s">
        <v>493</v>
      </c>
    </row>
    <row r="273" spans="1:24" x14ac:dyDescent="0.25">
      <c r="A273" s="5" t="s">
        <v>99</v>
      </c>
      <c r="B273" s="5" t="s">
        <v>388</v>
      </c>
      <c r="C273" s="8" t="s">
        <v>21</v>
      </c>
      <c r="D273" s="50"/>
      <c r="E273" s="50"/>
      <c r="F273" s="50"/>
      <c r="G273" s="50"/>
      <c r="H273" s="50">
        <v>0</v>
      </c>
      <c r="I273" s="50"/>
      <c r="J273" s="50"/>
      <c r="K273" s="50"/>
      <c r="L273" s="50"/>
      <c r="M273" s="50"/>
      <c r="N273" s="50"/>
      <c r="O273" s="78">
        <f t="shared" si="30"/>
        <v>0</v>
      </c>
      <c r="P273" s="50"/>
      <c r="Q273" s="50">
        <v>1800</v>
      </c>
      <c r="R273" s="50">
        <v>30</v>
      </c>
      <c r="S273" s="50"/>
      <c r="T273" s="50"/>
      <c r="U273" s="50">
        <v>0</v>
      </c>
      <c r="V273" s="50"/>
      <c r="W273" s="78">
        <f t="shared" si="31"/>
        <v>1830</v>
      </c>
      <c r="X273" s="9" t="s">
        <v>488</v>
      </c>
    </row>
    <row r="274" spans="1:24" x14ac:dyDescent="0.25">
      <c r="A274" s="5" t="s">
        <v>99</v>
      </c>
      <c r="B274" s="5" t="s">
        <v>18</v>
      </c>
      <c r="C274" s="8" t="s">
        <v>19</v>
      </c>
      <c r="D274" s="50">
        <v>3410</v>
      </c>
      <c r="E274" s="50"/>
      <c r="F274" s="50"/>
      <c r="G274" s="50"/>
      <c r="H274" s="50"/>
      <c r="I274" s="50"/>
      <c r="J274" s="50"/>
      <c r="K274" s="50">
        <v>100</v>
      </c>
      <c r="L274" s="50"/>
      <c r="M274" s="50"/>
      <c r="N274" s="50"/>
      <c r="O274" s="78">
        <f t="shared" si="30"/>
        <v>3510</v>
      </c>
      <c r="P274" s="50"/>
      <c r="Q274" s="50">
        <v>615</v>
      </c>
      <c r="R274" s="50">
        <v>1380</v>
      </c>
      <c r="S274" s="50"/>
      <c r="T274" s="50"/>
      <c r="U274" s="50"/>
      <c r="V274" s="50"/>
      <c r="W274" s="78">
        <f t="shared" si="31"/>
        <v>5505</v>
      </c>
      <c r="X274" s="9" t="s">
        <v>492</v>
      </c>
    </row>
    <row r="275" spans="1:24" x14ac:dyDescent="0.25">
      <c r="A275" s="5" t="s">
        <v>99</v>
      </c>
      <c r="B275" s="5" t="s">
        <v>36</v>
      </c>
      <c r="C275" s="8" t="s">
        <v>31</v>
      </c>
      <c r="D275" s="50"/>
      <c r="E275" s="50"/>
      <c r="F275" s="50"/>
      <c r="G275" s="50"/>
      <c r="H275" s="50"/>
      <c r="I275" s="50"/>
      <c r="J275" s="50"/>
      <c r="K275" s="50">
        <v>1200</v>
      </c>
      <c r="L275" s="50"/>
      <c r="M275" s="50">
        <v>4150</v>
      </c>
      <c r="N275" s="50"/>
      <c r="O275" s="78">
        <f t="shared" si="30"/>
        <v>5350</v>
      </c>
      <c r="P275" s="50"/>
      <c r="Q275" s="50"/>
      <c r="R275" s="50"/>
      <c r="S275" s="50"/>
      <c r="T275" s="50"/>
      <c r="U275" s="50"/>
      <c r="V275" s="50"/>
      <c r="W275" s="78">
        <f t="shared" si="31"/>
        <v>5350</v>
      </c>
      <c r="X275" s="9" t="s">
        <v>498</v>
      </c>
    </row>
    <row r="276" spans="1:24" x14ac:dyDescent="0.25">
      <c r="A276" s="5" t="s">
        <v>99</v>
      </c>
      <c r="B276" s="5" t="s">
        <v>333</v>
      </c>
      <c r="C276" s="8" t="s">
        <v>134</v>
      </c>
      <c r="D276" s="50">
        <v>4214</v>
      </c>
      <c r="E276" s="50"/>
      <c r="F276" s="50"/>
      <c r="G276" s="50"/>
      <c r="H276" s="50"/>
      <c r="I276" s="50"/>
      <c r="J276" s="50"/>
      <c r="K276" s="50"/>
      <c r="L276" s="50"/>
      <c r="M276" s="50"/>
      <c r="N276" s="50"/>
      <c r="O276" s="78">
        <f t="shared" si="30"/>
        <v>4214</v>
      </c>
      <c r="P276" s="50"/>
      <c r="Q276" s="50">
        <v>500</v>
      </c>
      <c r="R276" s="50">
        <v>500</v>
      </c>
      <c r="S276" s="50"/>
      <c r="T276" s="50"/>
      <c r="U276" s="50"/>
      <c r="V276" s="50"/>
      <c r="W276" s="78">
        <f t="shared" si="31"/>
        <v>5214</v>
      </c>
      <c r="X276" s="9" t="s">
        <v>498</v>
      </c>
    </row>
    <row r="277" spans="1:24" ht="30" x14ac:dyDescent="0.25">
      <c r="A277" s="5" t="s">
        <v>99</v>
      </c>
      <c r="B277" s="5" t="s">
        <v>105</v>
      </c>
      <c r="C277" s="8" t="s">
        <v>33</v>
      </c>
      <c r="D277" s="50"/>
      <c r="E277" s="50">
        <v>0</v>
      </c>
      <c r="F277" s="50"/>
      <c r="G277" s="50"/>
      <c r="H277" s="50"/>
      <c r="I277" s="50"/>
      <c r="J277" s="50"/>
      <c r="K277" s="50">
        <v>220</v>
      </c>
      <c r="L277" s="50"/>
      <c r="M277" s="50"/>
      <c r="N277" s="50"/>
      <c r="O277" s="78">
        <f t="shared" si="30"/>
        <v>220</v>
      </c>
      <c r="P277" s="50">
        <v>0</v>
      </c>
      <c r="Q277" s="50">
        <v>0</v>
      </c>
      <c r="R277" s="50">
        <v>320</v>
      </c>
      <c r="S277" s="50"/>
      <c r="T277" s="50"/>
      <c r="U277" s="50"/>
      <c r="V277" s="50"/>
      <c r="W277" s="78">
        <f t="shared" si="31"/>
        <v>540</v>
      </c>
      <c r="X277" s="9" t="s">
        <v>496</v>
      </c>
    </row>
    <row r="278" spans="1:24" ht="30" x14ac:dyDescent="0.25">
      <c r="A278" s="5" t="s">
        <v>99</v>
      </c>
      <c r="B278" s="5" t="s">
        <v>43</v>
      </c>
      <c r="C278" s="8" t="s">
        <v>44</v>
      </c>
      <c r="D278" s="50"/>
      <c r="E278" s="50"/>
      <c r="F278" s="50"/>
      <c r="G278" s="50"/>
      <c r="H278" s="50"/>
      <c r="I278" s="50"/>
      <c r="J278" s="50"/>
      <c r="K278" s="50"/>
      <c r="L278" s="50"/>
      <c r="M278" s="50"/>
      <c r="N278" s="50"/>
      <c r="O278" s="78">
        <f t="shared" si="30"/>
        <v>0</v>
      </c>
      <c r="P278" s="50"/>
      <c r="Q278" s="50"/>
      <c r="R278" s="50"/>
      <c r="S278" s="50"/>
      <c r="T278" s="50"/>
      <c r="U278" s="50">
        <v>17161</v>
      </c>
      <c r="V278" s="50"/>
      <c r="W278" s="78">
        <f t="shared" si="31"/>
        <v>17161</v>
      </c>
      <c r="X278" s="9" t="s">
        <v>496</v>
      </c>
    </row>
    <row r="279" spans="1:24" x14ac:dyDescent="0.25">
      <c r="A279" s="5" t="s">
        <v>99</v>
      </c>
      <c r="B279" s="5" t="s">
        <v>45</v>
      </c>
      <c r="C279" s="8"/>
      <c r="D279" s="50">
        <v>7876</v>
      </c>
      <c r="E279" s="50"/>
      <c r="F279" s="50"/>
      <c r="G279" s="50"/>
      <c r="H279" s="50"/>
      <c r="I279" s="50"/>
      <c r="J279" s="50"/>
      <c r="K279" s="50"/>
      <c r="L279" s="50"/>
      <c r="M279" s="50"/>
      <c r="N279" s="50"/>
      <c r="O279" s="78">
        <f t="shared" si="30"/>
        <v>7876</v>
      </c>
      <c r="P279" s="50"/>
      <c r="Q279" s="50"/>
      <c r="R279" s="50"/>
      <c r="S279" s="50"/>
      <c r="T279" s="50"/>
      <c r="U279" s="50"/>
      <c r="V279" s="50"/>
      <c r="W279" s="78">
        <f t="shared" si="31"/>
        <v>7876</v>
      </c>
      <c r="X279" s="9" t="s">
        <v>488</v>
      </c>
    </row>
    <row r="280" spans="1:24" x14ac:dyDescent="0.25">
      <c r="A280" s="5" t="s">
        <v>99</v>
      </c>
      <c r="B280" s="5" t="s">
        <v>46</v>
      </c>
      <c r="C280" s="8"/>
      <c r="D280" s="50">
        <v>8660</v>
      </c>
      <c r="E280" s="50"/>
      <c r="F280" s="50"/>
      <c r="G280" s="50"/>
      <c r="H280" s="50"/>
      <c r="I280" s="50"/>
      <c r="J280" s="50"/>
      <c r="K280" s="50"/>
      <c r="L280" s="50"/>
      <c r="M280" s="50"/>
      <c r="N280" s="50"/>
      <c r="O280" s="78">
        <f t="shared" si="30"/>
        <v>8660</v>
      </c>
      <c r="P280" s="50"/>
      <c r="Q280" s="50"/>
      <c r="R280" s="50"/>
      <c r="S280" s="50"/>
      <c r="T280" s="50"/>
      <c r="U280" s="50"/>
      <c r="V280" s="50"/>
      <c r="W280" s="78">
        <f t="shared" si="31"/>
        <v>8660</v>
      </c>
      <c r="X280" s="9" t="s">
        <v>488</v>
      </c>
    </row>
    <row r="281" spans="1:24" x14ac:dyDescent="0.25">
      <c r="A281" s="21" t="s">
        <v>99</v>
      </c>
      <c r="B281" s="21" t="s">
        <v>47</v>
      </c>
      <c r="C281" s="22"/>
      <c r="D281" s="23">
        <f t="shared" ref="D281:W281" si="32">SUM(D257:D280)</f>
        <v>438235</v>
      </c>
      <c r="E281" s="23">
        <f t="shared" si="32"/>
        <v>3311</v>
      </c>
      <c r="F281" s="23">
        <f t="shared" si="32"/>
        <v>21641</v>
      </c>
      <c r="G281" s="23">
        <f t="shared" si="32"/>
        <v>8910</v>
      </c>
      <c r="H281" s="23">
        <f t="shared" si="32"/>
        <v>28120</v>
      </c>
      <c r="I281" s="23">
        <f t="shared" si="32"/>
        <v>3118</v>
      </c>
      <c r="J281" s="23">
        <f t="shared" si="32"/>
        <v>8691</v>
      </c>
      <c r="K281" s="23">
        <f t="shared" si="32"/>
        <v>10960</v>
      </c>
      <c r="L281" s="23">
        <f t="shared" si="32"/>
        <v>44261</v>
      </c>
      <c r="M281" s="23">
        <f t="shared" si="32"/>
        <v>4150</v>
      </c>
      <c r="N281" s="23">
        <f t="shared" si="32"/>
        <v>0</v>
      </c>
      <c r="O281" s="23">
        <f t="shared" si="32"/>
        <v>571397</v>
      </c>
      <c r="P281" s="23">
        <f t="shared" si="32"/>
        <v>150</v>
      </c>
      <c r="Q281" s="23">
        <f t="shared" si="32"/>
        <v>80379</v>
      </c>
      <c r="R281" s="23">
        <f t="shared" si="32"/>
        <v>55175</v>
      </c>
      <c r="S281" s="23">
        <f t="shared" si="32"/>
        <v>1796</v>
      </c>
      <c r="T281" s="23">
        <f t="shared" si="32"/>
        <v>0</v>
      </c>
      <c r="U281" s="23">
        <f t="shared" si="32"/>
        <v>17161</v>
      </c>
      <c r="V281" s="23">
        <f t="shared" si="32"/>
        <v>270</v>
      </c>
      <c r="W281" s="23">
        <f t="shared" si="32"/>
        <v>726328</v>
      </c>
      <c r="X281" s="9"/>
    </row>
    <row r="282" spans="1:24" x14ac:dyDescent="0.25">
      <c r="A282" s="5" t="s">
        <v>158</v>
      </c>
      <c r="B282" s="5" t="s">
        <v>50</v>
      </c>
      <c r="C282" s="8" t="s">
        <v>11</v>
      </c>
      <c r="D282" s="50">
        <v>27711</v>
      </c>
      <c r="E282" s="50">
        <v>750</v>
      </c>
      <c r="F282" s="50"/>
      <c r="G282" s="50">
        <v>100</v>
      </c>
      <c r="H282" s="50">
        <v>1800</v>
      </c>
      <c r="I282" s="50">
        <v>120</v>
      </c>
      <c r="J282" s="50">
        <v>4000</v>
      </c>
      <c r="K282" s="50">
        <v>3000</v>
      </c>
      <c r="L282" s="50"/>
      <c r="M282" s="50"/>
      <c r="N282" s="50"/>
      <c r="O282" s="78">
        <f t="shared" ref="O282:O299" si="33">D282+E282+F282+G282+H282+J282+K282+L282+M282+N282+I282</f>
        <v>37481</v>
      </c>
      <c r="P282" s="50">
        <v>25</v>
      </c>
      <c r="Q282" s="50">
        <v>7800</v>
      </c>
      <c r="R282" s="50">
        <v>4000</v>
      </c>
      <c r="S282" s="50">
        <v>200</v>
      </c>
      <c r="T282" s="50"/>
      <c r="U282" s="50"/>
      <c r="V282" s="50"/>
      <c r="W282" s="78">
        <f t="shared" ref="W282:W299" si="34">O282+P282+Q282+R282+S282+T282+U282+V282</f>
        <v>49506</v>
      </c>
      <c r="X282" s="9" t="s">
        <v>488</v>
      </c>
    </row>
    <row r="283" spans="1:24" x14ac:dyDescent="0.25">
      <c r="A283" s="5" t="s">
        <v>158</v>
      </c>
      <c r="B283" s="5" t="s">
        <v>20</v>
      </c>
      <c r="C283" s="8" t="s">
        <v>21</v>
      </c>
      <c r="D283" s="50">
        <v>7445</v>
      </c>
      <c r="E283" s="50">
        <v>150</v>
      </c>
      <c r="F283" s="50"/>
      <c r="G283" s="50">
        <v>35</v>
      </c>
      <c r="H283" s="50">
        <v>860</v>
      </c>
      <c r="I283" s="50">
        <v>80</v>
      </c>
      <c r="J283" s="50">
        <v>650</v>
      </c>
      <c r="K283" s="50"/>
      <c r="L283" s="50"/>
      <c r="M283" s="50"/>
      <c r="N283" s="50"/>
      <c r="O283" s="78">
        <f t="shared" si="33"/>
        <v>9220</v>
      </c>
      <c r="P283" s="50">
        <v>25</v>
      </c>
      <c r="Q283" s="50">
        <v>600</v>
      </c>
      <c r="R283" s="50">
        <v>1366</v>
      </c>
      <c r="S283" s="50">
        <v>1346</v>
      </c>
      <c r="T283" s="50"/>
      <c r="U283" s="50"/>
      <c r="V283" s="50"/>
      <c r="W283" s="78">
        <f t="shared" si="34"/>
        <v>12557</v>
      </c>
      <c r="X283" s="9" t="s">
        <v>493</v>
      </c>
    </row>
    <row r="284" spans="1:24" x14ac:dyDescent="0.25">
      <c r="A284" s="5" t="s">
        <v>158</v>
      </c>
      <c r="B284" s="5" t="s">
        <v>22</v>
      </c>
      <c r="C284" s="8" t="s">
        <v>21</v>
      </c>
      <c r="D284" s="50">
        <v>22634</v>
      </c>
      <c r="E284" s="50">
        <v>380</v>
      </c>
      <c r="F284" s="50"/>
      <c r="G284" s="50">
        <v>60</v>
      </c>
      <c r="H284" s="50">
        <v>2000</v>
      </c>
      <c r="I284" s="50">
        <v>200</v>
      </c>
      <c r="J284" s="50">
        <v>2400</v>
      </c>
      <c r="K284" s="50">
        <v>2560</v>
      </c>
      <c r="L284" s="50"/>
      <c r="M284" s="50"/>
      <c r="N284" s="50"/>
      <c r="O284" s="78">
        <f t="shared" si="33"/>
        <v>30234</v>
      </c>
      <c r="P284" s="50">
        <v>30</v>
      </c>
      <c r="Q284" s="50">
        <v>5000</v>
      </c>
      <c r="R284" s="50">
        <v>5000</v>
      </c>
      <c r="S284" s="50"/>
      <c r="T284" s="50"/>
      <c r="U284" s="50"/>
      <c r="V284" s="50"/>
      <c r="W284" s="78">
        <f t="shared" si="34"/>
        <v>40264</v>
      </c>
      <c r="X284" s="9" t="s">
        <v>493</v>
      </c>
    </row>
    <row r="285" spans="1:24" x14ac:dyDescent="0.25">
      <c r="A285" s="5" t="s">
        <v>158</v>
      </c>
      <c r="B285" s="5" t="s">
        <v>18</v>
      </c>
      <c r="C285" s="8" t="s">
        <v>19</v>
      </c>
      <c r="D285" s="50">
        <v>3142</v>
      </c>
      <c r="E285" s="50"/>
      <c r="F285" s="50"/>
      <c r="G285" s="50">
        <v>350</v>
      </c>
      <c r="H285" s="50">
        <v>140</v>
      </c>
      <c r="I285" s="50">
        <v>30</v>
      </c>
      <c r="J285" s="50"/>
      <c r="K285" s="50">
        <v>1610</v>
      </c>
      <c r="L285" s="50"/>
      <c r="M285" s="50"/>
      <c r="N285" s="50"/>
      <c r="O285" s="78">
        <f t="shared" si="33"/>
        <v>5272</v>
      </c>
      <c r="P285" s="50">
        <v>20</v>
      </c>
      <c r="Q285" s="50">
        <v>300</v>
      </c>
      <c r="R285" s="50">
        <v>2023</v>
      </c>
      <c r="S285" s="50"/>
      <c r="T285" s="50"/>
      <c r="U285" s="50"/>
      <c r="V285" s="50"/>
      <c r="W285" s="78">
        <f t="shared" si="34"/>
        <v>7615</v>
      </c>
      <c r="X285" s="9" t="s">
        <v>492</v>
      </c>
    </row>
    <row r="286" spans="1:24" x14ac:dyDescent="0.25">
      <c r="A286" s="5" t="s">
        <v>158</v>
      </c>
      <c r="B286" s="5" t="s">
        <v>333</v>
      </c>
      <c r="C286" s="8" t="s">
        <v>134</v>
      </c>
      <c r="D286" s="50">
        <v>3306</v>
      </c>
      <c r="E286" s="50"/>
      <c r="F286" s="50"/>
      <c r="G286" s="50">
        <v>200</v>
      </c>
      <c r="H286" s="50">
        <v>200</v>
      </c>
      <c r="I286" s="50">
        <v>35</v>
      </c>
      <c r="J286" s="50"/>
      <c r="K286" s="50"/>
      <c r="L286" s="50"/>
      <c r="M286" s="50"/>
      <c r="N286" s="50"/>
      <c r="O286" s="78">
        <f t="shared" si="33"/>
        <v>3741</v>
      </c>
      <c r="P286" s="50">
        <v>20</v>
      </c>
      <c r="Q286" s="50">
        <v>250</v>
      </c>
      <c r="R286" s="50">
        <v>320</v>
      </c>
      <c r="S286" s="50"/>
      <c r="T286" s="50"/>
      <c r="U286" s="50"/>
      <c r="V286" s="50"/>
      <c r="W286" s="78">
        <f t="shared" si="34"/>
        <v>4331</v>
      </c>
      <c r="X286" s="9" t="s">
        <v>493</v>
      </c>
    </row>
    <row r="287" spans="1:24" x14ac:dyDescent="0.25">
      <c r="A287" s="5" t="s">
        <v>158</v>
      </c>
      <c r="B287" s="5" t="s">
        <v>109</v>
      </c>
      <c r="C287" s="8" t="s">
        <v>17</v>
      </c>
      <c r="D287" s="50">
        <v>13372</v>
      </c>
      <c r="E287" s="50">
        <v>510</v>
      </c>
      <c r="F287" s="50"/>
      <c r="G287" s="50">
        <v>300</v>
      </c>
      <c r="H287" s="50">
        <v>850</v>
      </c>
      <c r="I287" s="50">
        <v>85</v>
      </c>
      <c r="J287" s="50">
        <v>250</v>
      </c>
      <c r="K287" s="50">
        <v>530</v>
      </c>
      <c r="L287" s="50"/>
      <c r="M287" s="50"/>
      <c r="N287" s="50"/>
      <c r="O287" s="78">
        <f t="shared" si="33"/>
        <v>15897</v>
      </c>
      <c r="P287" s="50"/>
      <c r="Q287" s="50">
        <v>250</v>
      </c>
      <c r="R287" s="50">
        <v>450</v>
      </c>
      <c r="S287" s="50"/>
      <c r="T287" s="50"/>
      <c r="U287" s="50"/>
      <c r="V287" s="50"/>
      <c r="W287" s="78">
        <f t="shared" si="34"/>
        <v>16597</v>
      </c>
      <c r="X287" s="9" t="s">
        <v>491</v>
      </c>
    </row>
    <row r="288" spans="1:24" ht="30" x14ac:dyDescent="0.25">
      <c r="A288" s="5" t="s">
        <v>158</v>
      </c>
      <c r="B288" s="5" t="s">
        <v>105</v>
      </c>
      <c r="C288" s="8" t="s">
        <v>33</v>
      </c>
      <c r="D288" s="50"/>
      <c r="E288" s="50">
        <v>150</v>
      </c>
      <c r="F288" s="50"/>
      <c r="G288" s="50">
        <v>774</v>
      </c>
      <c r="H288" s="50">
        <v>550</v>
      </c>
      <c r="I288" s="50">
        <v>600</v>
      </c>
      <c r="J288" s="50">
        <v>1200</v>
      </c>
      <c r="K288" s="50">
        <v>1500</v>
      </c>
      <c r="L288" s="50"/>
      <c r="M288" s="50"/>
      <c r="N288" s="50"/>
      <c r="O288" s="78">
        <f t="shared" si="33"/>
        <v>4774</v>
      </c>
      <c r="P288" s="50"/>
      <c r="Q288" s="50">
        <v>800</v>
      </c>
      <c r="R288" s="50">
        <v>230</v>
      </c>
      <c r="S288" s="50"/>
      <c r="T288" s="50"/>
      <c r="U288" s="50"/>
      <c r="V288" s="50"/>
      <c r="W288" s="78">
        <f t="shared" si="34"/>
        <v>5804</v>
      </c>
      <c r="X288" s="9" t="s">
        <v>496</v>
      </c>
    </row>
    <row r="289" spans="1:24" ht="26.25" x14ac:dyDescent="0.25">
      <c r="A289" s="5" t="s">
        <v>158</v>
      </c>
      <c r="B289" s="5" t="s">
        <v>130</v>
      </c>
      <c r="C289" s="8" t="s">
        <v>85</v>
      </c>
      <c r="D289" s="50">
        <v>0</v>
      </c>
      <c r="E289" s="50"/>
      <c r="F289" s="50"/>
      <c r="G289" s="50">
        <v>800</v>
      </c>
      <c r="H289" s="50">
        <v>3000</v>
      </c>
      <c r="I289" s="50">
        <v>670</v>
      </c>
      <c r="J289" s="50">
        <v>5000</v>
      </c>
      <c r="K289" s="50"/>
      <c r="L289" s="50"/>
      <c r="M289" s="50"/>
      <c r="N289" s="50"/>
      <c r="O289" s="78">
        <f t="shared" si="33"/>
        <v>9470</v>
      </c>
      <c r="P289" s="50"/>
      <c r="Q289" s="50">
        <v>1800</v>
      </c>
      <c r="R289" s="50">
        <v>4000</v>
      </c>
      <c r="S289" s="50"/>
      <c r="T289" s="50"/>
      <c r="U289" s="50"/>
      <c r="V289" s="50"/>
      <c r="W289" s="78">
        <f t="shared" si="34"/>
        <v>15270</v>
      </c>
      <c r="X289" s="9" t="s">
        <v>506</v>
      </c>
    </row>
    <row r="290" spans="1:24" x14ac:dyDescent="0.25">
      <c r="A290" s="5" t="s">
        <v>158</v>
      </c>
      <c r="B290" s="5" t="s">
        <v>29</v>
      </c>
      <c r="C290" s="8" t="s">
        <v>27</v>
      </c>
      <c r="D290" s="50"/>
      <c r="E290" s="50"/>
      <c r="F290" s="50"/>
      <c r="G290" s="50"/>
      <c r="H290" s="50"/>
      <c r="I290" s="50"/>
      <c r="J290" s="50"/>
      <c r="K290" s="50"/>
      <c r="L290" s="50">
        <v>900</v>
      </c>
      <c r="M290" s="50"/>
      <c r="N290" s="50"/>
      <c r="O290" s="78">
        <f t="shared" si="33"/>
        <v>900</v>
      </c>
      <c r="P290" s="50"/>
      <c r="Q290" s="50"/>
      <c r="R290" s="50"/>
      <c r="S290" s="50"/>
      <c r="T290" s="50"/>
      <c r="U290" s="50"/>
      <c r="V290" s="50"/>
      <c r="W290" s="78">
        <f t="shared" si="34"/>
        <v>900</v>
      </c>
      <c r="X290" s="9" t="s">
        <v>488</v>
      </c>
    </row>
    <row r="291" spans="1:24" x14ac:dyDescent="0.25">
      <c r="A291" s="5" t="s">
        <v>158</v>
      </c>
      <c r="B291" s="5" t="s">
        <v>95</v>
      </c>
      <c r="C291" s="8" t="s">
        <v>24</v>
      </c>
      <c r="D291" s="50">
        <v>0</v>
      </c>
      <c r="E291" s="50">
        <v>220</v>
      </c>
      <c r="F291" s="50"/>
      <c r="G291" s="50">
        <v>400</v>
      </c>
      <c r="H291" s="50">
        <v>2800</v>
      </c>
      <c r="I291" s="50">
        <v>260</v>
      </c>
      <c r="J291" s="50">
        <v>1500</v>
      </c>
      <c r="K291" s="50">
        <v>500</v>
      </c>
      <c r="L291" s="50">
        <v>4166</v>
      </c>
      <c r="M291" s="50"/>
      <c r="N291" s="50"/>
      <c r="O291" s="78">
        <f t="shared" si="33"/>
        <v>9846</v>
      </c>
      <c r="P291" s="50"/>
      <c r="Q291" s="50">
        <v>900</v>
      </c>
      <c r="R291" s="50">
        <v>2000</v>
      </c>
      <c r="S291" s="50"/>
      <c r="T291" s="50"/>
      <c r="U291" s="50"/>
      <c r="V291" s="50"/>
      <c r="W291" s="78">
        <f t="shared" si="34"/>
        <v>12746</v>
      </c>
      <c r="X291" s="9" t="s">
        <v>498</v>
      </c>
    </row>
    <row r="292" spans="1:24" x14ac:dyDescent="0.25">
      <c r="A292" s="5" t="s">
        <v>158</v>
      </c>
      <c r="B292" s="5" t="s">
        <v>34</v>
      </c>
      <c r="C292" s="8" t="s">
        <v>35</v>
      </c>
      <c r="D292" s="50"/>
      <c r="E292" s="50">
        <v>137</v>
      </c>
      <c r="F292" s="50"/>
      <c r="G292" s="50"/>
      <c r="H292" s="50">
        <v>30</v>
      </c>
      <c r="I292" s="50"/>
      <c r="J292" s="50">
        <v>300</v>
      </c>
      <c r="K292" s="50">
        <v>570</v>
      </c>
      <c r="L292" s="50"/>
      <c r="M292" s="50"/>
      <c r="N292" s="50"/>
      <c r="O292" s="78">
        <f t="shared" si="33"/>
        <v>1037</v>
      </c>
      <c r="P292" s="50"/>
      <c r="Q292" s="50">
        <v>50</v>
      </c>
      <c r="R292" s="50">
        <v>180</v>
      </c>
      <c r="S292" s="50"/>
      <c r="T292" s="50"/>
      <c r="U292" s="50"/>
      <c r="V292" s="50"/>
      <c r="W292" s="78">
        <f t="shared" si="34"/>
        <v>1267</v>
      </c>
      <c r="X292" s="9" t="s">
        <v>498</v>
      </c>
    </row>
    <row r="293" spans="1:24" x14ac:dyDescent="0.25">
      <c r="A293" s="5" t="s">
        <v>158</v>
      </c>
      <c r="B293" s="5" t="s">
        <v>36</v>
      </c>
      <c r="C293" s="8" t="s">
        <v>31</v>
      </c>
      <c r="D293" s="50"/>
      <c r="E293" s="50"/>
      <c r="F293" s="50"/>
      <c r="G293" s="50"/>
      <c r="H293" s="50"/>
      <c r="I293" s="50"/>
      <c r="J293" s="50"/>
      <c r="K293" s="50">
        <v>3600</v>
      </c>
      <c r="L293" s="50"/>
      <c r="M293" s="50">
        <v>2000</v>
      </c>
      <c r="N293" s="50"/>
      <c r="O293" s="78">
        <f t="shared" si="33"/>
        <v>5600</v>
      </c>
      <c r="P293" s="50"/>
      <c r="Q293" s="50">
        <v>1700</v>
      </c>
      <c r="R293" s="50"/>
      <c r="S293" s="50"/>
      <c r="T293" s="50"/>
      <c r="U293" s="50"/>
      <c r="V293" s="50"/>
      <c r="W293" s="78">
        <f t="shared" si="34"/>
        <v>7300</v>
      </c>
      <c r="X293" s="9" t="s">
        <v>498</v>
      </c>
    </row>
    <row r="294" spans="1:24" ht="26.25" x14ac:dyDescent="0.25">
      <c r="A294" s="5" t="s">
        <v>158</v>
      </c>
      <c r="B294" s="5" t="s">
        <v>362</v>
      </c>
      <c r="C294" s="8" t="s">
        <v>13</v>
      </c>
      <c r="D294" s="50"/>
      <c r="E294" s="50"/>
      <c r="F294" s="50"/>
      <c r="G294" s="50"/>
      <c r="H294" s="50"/>
      <c r="I294" s="50"/>
      <c r="J294" s="50"/>
      <c r="K294" s="50">
        <v>600</v>
      </c>
      <c r="L294" s="50"/>
      <c r="M294" s="50"/>
      <c r="N294" s="50"/>
      <c r="O294" s="78">
        <f t="shared" si="33"/>
        <v>600</v>
      </c>
      <c r="P294" s="50"/>
      <c r="Q294" s="50">
        <v>15761</v>
      </c>
      <c r="R294" s="50">
        <v>2500</v>
      </c>
      <c r="S294" s="50"/>
      <c r="T294" s="50"/>
      <c r="U294" s="50"/>
      <c r="V294" s="50"/>
      <c r="W294" s="78">
        <f t="shared" si="34"/>
        <v>18861</v>
      </c>
      <c r="X294" s="9" t="s">
        <v>508</v>
      </c>
    </row>
    <row r="295" spans="1:24" x14ac:dyDescent="0.25">
      <c r="A295" s="5" t="s">
        <v>158</v>
      </c>
      <c r="B295" s="5" t="s">
        <v>361</v>
      </c>
      <c r="C295" s="8" t="s">
        <v>13</v>
      </c>
      <c r="D295" s="50"/>
      <c r="E295" s="50"/>
      <c r="F295" s="50"/>
      <c r="G295" s="50"/>
      <c r="H295" s="50"/>
      <c r="I295" s="50"/>
      <c r="J295" s="50"/>
      <c r="K295" s="50"/>
      <c r="L295" s="50"/>
      <c r="M295" s="50"/>
      <c r="N295" s="50"/>
      <c r="O295" s="78">
        <f t="shared" si="33"/>
        <v>0</v>
      </c>
      <c r="P295" s="50"/>
      <c r="Q295" s="50">
        <v>30193</v>
      </c>
      <c r="R295" s="50"/>
      <c r="S295" s="50"/>
      <c r="T295" s="50"/>
      <c r="U295" s="50"/>
      <c r="V295" s="50"/>
      <c r="W295" s="78">
        <f t="shared" si="34"/>
        <v>30193</v>
      </c>
      <c r="X295" s="9" t="s">
        <v>508</v>
      </c>
    </row>
    <row r="296" spans="1:24" x14ac:dyDescent="0.25">
      <c r="A296" s="5" t="s">
        <v>158</v>
      </c>
      <c r="B296" s="5" t="s">
        <v>327</v>
      </c>
      <c r="C296" s="8" t="s">
        <v>13</v>
      </c>
      <c r="D296" s="50">
        <v>106603</v>
      </c>
      <c r="E296" s="50">
        <v>73</v>
      </c>
      <c r="F296" s="50"/>
      <c r="G296" s="50">
        <v>1056</v>
      </c>
      <c r="H296" s="50">
        <v>3000</v>
      </c>
      <c r="I296" s="50">
        <v>150</v>
      </c>
      <c r="J296" s="50"/>
      <c r="K296" s="50">
        <v>2500</v>
      </c>
      <c r="L296" s="50"/>
      <c r="M296" s="50"/>
      <c r="N296" s="50"/>
      <c r="O296" s="78">
        <f t="shared" si="33"/>
        <v>113382</v>
      </c>
      <c r="P296" s="50">
        <v>100</v>
      </c>
      <c r="Q296" s="50">
        <v>6000</v>
      </c>
      <c r="R296" s="50">
        <v>5000</v>
      </c>
      <c r="S296" s="50"/>
      <c r="T296" s="50"/>
      <c r="U296" s="50"/>
      <c r="V296" s="50"/>
      <c r="W296" s="78">
        <f t="shared" si="34"/>
        <v>124482</v>
      </c>
      <c r="X296" s="9" t="s">
        <v>506</v>
      </c>
    </row>
    <row r="297" spans="1:24" ht="30" x14ac:dyDescent="0.25">
      <c r="A297" s="5" t="s">
        <v>158</v>
      </c>
      <c r="B297" s="5" t="s">
        <v>43</v>
      </c>
      <c r="C297" s="8" t="s">
        <v>44</v>
      </c>
      <c r="D297" s="50"/>
      <c r="E297" s="50"/>
      <c r="F297" s="50"/>
      <c r="G297" s="50"/>
      <c r="H297" s="50"/>
      <c r="I297" s="50"/>
      <c r="J297" s="50"/>
      <c r="K297" s="50"/>
      <c r="L297" s="50"/>
      <c r="M297" s="50"/>
      <c r="N297" s="50"/>
      <c r="O297" s="78">
        <f t="shared" si="33"/>
        <v>0</v>
      </c>
      <c r="P297" s="50"/>
      <c r="Q297" s="50"/>
      <c r="R297" s="50"/>
      <c r="S297" s="50"/>
      <c r="T297" s="50"/>
      <c r="U297" s="50">
        <v>7783</v>
      </c>
      <c r="V297" s="50"/>
      <c r="W297" s="78">
        <f t="shared" si="34"/>
        <v>7783</v>
      </c>
      <c r="X297" s="9" t="s">
        <v>496</v>
      </c>
    </row>
    <row r="298" spans="1:24" x14ac:dyDescent="0.25">
      <c r="A298" s="5" t="s">
        <v>158</v>
      </c>
      <c r="B298" s="5" t="s">
        <v>45</v>
      </c>
      <c r="C298" s="8"/>
      <c r="D298" s="50">
        <v>3607</v>
      </c>
      <c r="E298" s="50"/>
      <c r="F298" s="50"/>
      <c r="G298" s="50"/>
      <c r="H298" s="50"/>
      <c r="I298" s="50"/>
      <c r="J298" s="50"/>
      <c r="K298" s="50"/>
      <c r="L298" s="50"/>
      <c r="M298" s="50"/>
      <c r="N298" s="50"/>
      <c r="O298" s="78">
        <f t="shared" si="33"/>
        <v>3607</v>
      </c>
      <c r="P298" s="50"/>
      <c r="Q298" s="50"/>
      <c r="R298" s="50"/>
      <c r="S298" s="50"/>
      <c r="T298" s="50"/>
      <c r="U298" s="50"/>
      <c r="V298" s="50"/>
      <c r="W298" s="78">
        <f t="shared" si="34"/>
        <v>3607</v>
      </c>
      <c r="X298" s="9" t="s">
        <v>488</v>
      </c>
    </row>
    <row r="299" spans="1:24" x14ac:dyDescent="0.25">
      <c r="A299" s="5" t="s">
        <v>158</v>
      </c>
      <c r="B299" s="5" t="s">
        <v>46</v>
      </c>
      <c r="C299" s="8"/>
      <c r="D299" s="50">
        <v>3752</v>
      </c>
      <c r="E299" s="50"/>
      <c r="F299" s="50"/>
      <c r="G299" s="50"/>
      <c r="H299" s="50"/>
      <c r="I299" s="50"/>
      <c r="J299" s="50"/>
      <c r="K299" s="50"/>
      <c r="L299" s="50"/>
      <c r="M299" s="50"/>
      <c r="N299" s="50"/>
      <c r="O299" s="78">
        <f t="shared" si="33"/>
        <v>3752</v>
      </c>
      <c r="P299" s="50"/>
      <c r="Q299" s="50"/>
      <c r="R299" s="50"/>
      <c r="S299" s="50"/>
      <c r="T299" s="50"/>
      <c r="U299" s="50"/>
      <c r="V299" s="50"/>
      <c r="W299" s="78">
        <f t="shared" si="34"/>
        <v>3752</v>
      </c>
      <c r="X299" s="9" t="s">
        <v>488</v>
      </c>
    </row>
    <row r="300" spans="1:24" x14ac:dyDescent="0.25">
      <c r="A300" s="21" t="s">
        <v>158</v>
      </c>
      <c r="B300" s="21" t="s">
        <v>47</v>
      </c>
      <c r="C300" s="22"/>
      <c r="D300" s="23">
        <f t="shared" ref="D300:M300" si="35">SUM(D282:D299)</f>
        <v>191572</v>
      </c>
      <c r="E300" s="23">
        <f t="shared" si="35"/>
        <v>2370</v>
      </c>
      <c r="F300" s="23">
        <f t="shared" si="35"/>
        <v>0</v>
      </c>
      <c r="G300" s="23">
        <f t="shared" si="35"/>
        <v>4075</v>
      </c>
      <c r="H300" s="23">
        <f t="shared" si="35"/>
        <v>15230</v>
      </c>
      <c r="I300" s="23">
        <f t="shared" si="35"/>
        <v>2230</v>
      </c>
      <c r="J300" s="23">
        <f t="shared" si="35"/>
        <v>15300</v>
      </c>
      <c r="K300" s="23">
        <f t="shared" si="35"/>
        <v>16970</v>
      </c>
      <c r="L300" s="23">
        <f t="shared" si="35"/>
        <v>5066</v>
      </c>
      <c r="M300" s="23">
        <f t="shared" si="35"/>
        <v>2000</v>
      </c>
      <c r="N300" s="23">
        <f t="shared" ref="N300:W300" si="36">SUM(N282:N299)</f>
        <v>0</v>
      </c>
      <c r="O300" s="23">
        <f t="shared" si="36"/>
        <v>254813</v>
      </c>
      <c r="P300" s="23">
        <f t="shared" si="36"/>
        <v>220</v>
      </c>
      <c r="Q300" s="23">
        <f t="shared" si="36"/>
        <v>71404</v>
      </c>
      <c r="R300" s="23">
        <f t="shared" si="36"/>
        <v>27069</v>
      </c>
      <c r="S300" s="23">
        <f t="shared" si="36"/>
        <v>1546</v>
      </c>
      <c r="T300" s="23">
        <f t="shared" si="36"/>
        <v>0</v>
      </c>
      <c r="U300" s="23">
        <f t="shared" si="36"/>
        <v>7783</v>
      </c>
      <c r="V300" s="23">
        <f t="shared" si="36"/>
        <v>0</v>
      </c>
      <c r="W300" s="23">
        <f t="shared" si="36"/>
        <v>362835</v>
      </c>
      <c r="X300" s="9"/>
    </row>
    <row r="301" spans="1:24" x14ac:dyDescent="0.25">
      <c r="A301" s="5" t="s">
        <v>106</v>
      </c>
      <c r="B301" s="5" t="s">
        <v>10</v>
      </c>
      <c r="C301" s="8" t="s">
        <v>11</v>
      </c>
      <c r="D301" s="50">
        <v>49924</v>
      </c>
      <c r="E301" s="50">
        <v>370</v>
      </c>
      <c r="F301" s="50"/>
      <c r="G301" s="50">
        <v>180</v>
      </c>
      <c r="H301" s="50">
        <v>1076</v>
      </c>
      <c r="I301" s="50">
        <v>220</v>
      </c>
      <c r="J301" s="50">
        <v>1330</v>
      </c>
      <c r="K301" s="50">
        <v>3950</v>
      </c>
      <c r="L301" s="50"/>
      <c r="M301" s="50"/>
      <c r="N301" s="50"/>
      <c r="O301" s="78">
        <f t="shared" ref="O301:O329" si="37">D301+E301+F301+G301+H301+J301+K301+L301+M301+N301+I301</f>
        <v>57050</v>
      </c>
      <c r="P301" s="50">
        <v>300</v>
      </c>
      <c r="Q301" s="50">
        <v>5800</v>
      </c>
      <c r="R301" s="50">
        <v>4500</v>
      </c>
      <c r="S301" s="50"/>
      <c r="T301" s="50"/>
      <c r="U301" s="50"/>
      <c r="V301" s="50">
        <v>286</v>
      </c>
      <c r="W301" s="78">
        <f t="shared" ref="W301:W329" si="38">O301+P301+Q301+R301+S301+T301+U301+V301</f>
        <v>67936</v>
      </c>
      <c r="X301" s="9" t="s">
        <v>488</v>
      </c>
    </row>
    <row r="302" spans="1:24" x14ac:dyDescent="0.25">
      <c r="A302" s="5" t="s">
        <v>106</v>
      </c>
      <c r="B302" s="5" t="s">
        <v>34</v>
      </c>
      <c r="C302" s="8" t="s">
        <v>35</v>
      </c>
      <c r="D302" s="50"/>
      <c r="E302" s="50">
        <v>206</v>
      </c>
      <c r="F302" s="50"/>
      <c r="G302" s="50">
        <v>40</v>
      </c>
      <c r="H302" s="50">
        <v>140</v>
      </c>
      <c r="I302" s="50">
        <v>30</v>
      </c>
      <c r="J302" s="50">
        <v>110</v>
      </c>
      <c r="K302" s="50">
        <v>500</v>
      </c>
      <c r="L302" s="50"/>
      <c r="M302" s="50"/>
      <c r="N302" s="50"/>
      <c r="O302" s="78">
        <f t="shared" si="37"/>
        <v>1026</v>
      </c>
      <c r="P302" s="50">
        <v>60</v>
      </c>
      <c r="Q302" s="50">
        <v>150</v>
      </c>
      <c r="R302" s="50">
        <v>120</v>
      </c>
      <c r="S302" s="50"/>
      <c r="T302" s="50"/>
      <c r="U302" s="50"/>
      <c r="V302" s="50"/>
      <c r="W302" s="78">
        <f t="shared" si="38"/>
        <v>1356</v>
      </c>
      <c r="X302" s="9" t="s">
        <v>488</v>
      </c>
    </row>
    <row r="303" spans="1:24" ht="26.25" x14ac:dyDescent="0.25">
      <c r="A303" s="5" t="s">
        <v>106</v>
      </c>
      <c r="B303" s="5" t="s">
        <v>15</v>
      </c>
      <c r="C303" s="8" t="s">
        <v>13</v>
      </c>
      <c r="D303" s="50">
        <v>101540</v>
      </c>
      <c r="E303" s="50"/>
      <c r="F303" s="50"/>
      <c r="G303" s="50">
        <v>150</v>
      </c>
      <c r="H303" s="50">
        <v>895</v>
      </c>
      <c r="I303" s="50">
        <v>378</v>
      </c>
      <c r="J303" s="50"/>
      <c r="K303" s="50">
        <v>3878</v>
      </c>
      <c r="L303" s="50"/>
      <c r="M303" s="50"/>
      <c r="N303" s="50"/>
      <c r="O303" s="78">
        <f t="shared" si="37"/>
        <v>106841</v>
      </c>
      <c r="P303" s="50"/>
      <c r="Q303" s="50">
        <v>4000</v>
      </c>
      <c r="R303" s="50">
        <v>4600</v>
      </c>
      <c r="S303" s="50"/>
      <c r="T303" s="50"/>
      <c r="U303" s="50"/>
      <c r="V303" s="50"/>
      <c r="W303" s="78">
        <f t="shared" si="38"/>
        <v>115441</v>
      </c>
      <c r="X303" s="9" t="s">
        <v>506</v>
      </c>
    </row>
    <row r="304" spans="1:24" x14ac:dyDescent="0.25">
      <c r="A304" s="5" t="s">
        <v>106</v>
      </c>
      <c r="B304" s="5" t="s">
        <v>108</v>
      </c>
      <c r="C304" s="8" t="s">
        <v>13</v>
      </c>
      <c r="D304" s="50"/>
      <c r="E304" s="50"/>
      <c r="F304" s="50"/>
      <c r="G304" s="50"/>
      <c r="H304" s="50"/>
      <c r="I304" s="50"/>
      <c r="J304" s="50"/>
      <c r="K304" s="50">
        <v>240</v>
      </c>
      <c r="L304" s="50"/>
      <c r="M304" s="50"/>
      <c r="N304" s="50"/>
      <c r="O304" s="78">
        <f t="shared" si="37"/>
        <v>240</v>
      </c>
      <c r="P304" s="50"/>
      <c r="Q304" s="50">
        <v>180</v>
      </c>
      <c r="R304" s="50">
        <v>400</v>
      </c>
      <c r="S304" s="50"/>
      <c r="T304" s="50"/>
      <c r="U304" s="50"/>
      <c r="V304" s="50"/>
      <c r="W304" s="78">
        <f t="shared" si="38"/>
        <v>820</v>
      </c>
      <c r="X304" s="9" t="s">
        <v>503</v>
      </c>
    </row>
    <row r="305" spans="1:24" ht="26.25" x14ac:dyDescent="0.25">
      <c r="A305" s="5" t="s">
        <v>106</v>
      </c>
      <c r="B305" s="5" t="s">
        <v>362</v>
      </c>
      <c r="C305" s="8" t="s">
        <v>13</v>
      </c>
      <c r="D305" s="50"/>
      <c r="E305" s="50"/>
      <c r="F305" s="50"/>
      <c r="G305" s="50"/>
      <c r="H305" s="50"/>
      <c r="I305" s="50"/>
      <c r="J305" s="50"/>
      <c r="K305" s="50">
        <v>3890</v>
      </c>
      <c r="L305" s="50"/>
      <c r="M305" s="50"/>
      <c r="N305" s="50"/>
      <c r="O305" s="78">
        <f t="shared" si="37"/>
        <v>3890</v>
      </c>
      <c r="P305" s="50"/>
      <c r="Q305" s="50">
        <v>12586</v>
      </c>
      <c r="R305" s="50">
        <v>2000</v>
      </c>
      <c r="S305" s="50"/>
      <c r="T305" s="50"/>
      <c r="U305" s="50"/>
      <c r="V305" s="50"/>
      <c r="W305" s="78">
        <f t="shared" si="38"/>
        <v>18476</v>
      </c>
      <c r="X305" s="9" t="s">
        <v>508</v>
      </c>
    </row>
    <row r="306" spans="1:24" x14ac:dyDescent="0.25">
      <c r="A306" s="5" t="s">
        <v>106</v>
      </c>
      <c r="B306" s="5" t="s">
        <v>361</v>
      </c>
      <c r="C306" s="8" t="s">
        <v>13</v>
      </c>
      <c r="D306" s="50"/>
      <c r="E306" s="50"/>
      <c r="F306" s="50"/>
      <c r="G306" s="50"/>
      <c r="H306" s="50"/>
      <c r="I306" s="50"/>
      <c r="J306" s="50"/>
      <c r="K306" s="50"/>
      <c r="L306" s="50"/>
      <c r="M306" s="50"/>
      <c r="N306" s="50"/>
      <c r="O306" s="78">
        <f t="shared" si="37"/>
        <v>0</v>
      </c>
      <c r="P306" s="50"/>
      <c r="Q306" s="50">
        <v>29576</v>
      </c>
      <c r="R306" s="50"/>
      <c r="S306" s="50"/>
      <c r="T306" s="50"/>
      <c r="U306" s="50"/>
      <c r="V306" s="50"/>
      <c r="W306" s="78">
        <f t="shared" si="38"/>
        <v>29576</v>
      </c>
      <c r="X306" s="9" t="s">
        <v>508</v>
      </c>
    </row>
    <row r="307" spans="1:24" x14ac:dyDescent="0.25">
      <c r="A307" s="5" t="s">
        <v>106</v>
      </c>
      <c r="B307" s="5" t="s">
        <v>109</v>
      </c>
      <c r="C307" s="8" t="s">
        <v>17</v>
      </c>
      <c r="D307" s="50">
        <v>13655</v>
      </c>
      <c r="E307" s="50">
        <v>10</v>
      </c>
      <c r="F307" s="50"/>
      <c r="G307" s="50">
        <v>56</v>
      </c>
      <c r="H307" s="50">
        <v>350</v>
      </c>
      <c r="I307" s="50">
        <v>35</v>
      </c>
      <c r="J307" s="50">
        <v>280</v>
      </c>
      <c r="K307" s="50">
        <v>775</v>
      </c>
      <c r="L307" s="50"/>
      <c r="M307" s="50"/>
      <c r="N307" s="50"/>
      <c r="O307" s="78">
        <f t="shared" si="37"/>
        <v>15161</v>
      </c>
      <c r="P307" s="50">
        <v>50</v>
      </c>
      <c r="Q307" s="50">
        <v>1100</v>
      </c>
      <c r="R307" s="50">
        <v>800</v>
      </c>
      <c r="S307" s="50"/>
      <c r="T307" s="50"/>
      <c r="U307" s="50"/>
      <c r="V307" s="50"/>
      <c r="W307" s="78">
        <f t="shared" si="38"/>
        <v>17111</v>
      </c>
      <c r="X307" s="9" t="s">
        <v>491</v>
      </c>
    </row>
    <row r="308" spans="1:24" x14ac:dyDescent="0.25">
      <c r="A308" s="5" t="s">
        <v>106</v>
      </c>
      <c r="B308" s="5" t="s">
        <v>110</v>
      </c>
      <c r="C308" s="8" t="s">
        <v>19</v>
      </c>
      <c r="D308" s="50">
        <v>1698</v>
      </c>
      <c r="E308" s="50"/>
      <c r="F308" s="50"/>
      <c r="G308" s="50">
        <v>420</v>
      </c>
      <c r="H308" s="50">
        <v>1450</v>
      </c>
      <c r="I308" s="50">
        <v>40</v>
      </c>
      <c r="J308" s="50"/>
      <c r="K308" s="50">
        <v>400</v>
      </c>
      <c r="L308" s="50"/>
      <c r="M308" s="50"/>
      <c r="N308" s="50"/>
      <c r="O308" s="78">
        <f t="shared" si="37"/>
        <v>4008</v>
      </c>
      <c r="P308" s="50"/>
      <c r="Q308" s="50">
        <v>1050</v>
      </c>
      <c r="R308" s="50">
        <v>2314</v>
      </c>
      <c r="S308" s="50"/>
      <c r="T308" s="50"/>
      <c r="U308" s="50"/>
      <c r="V308" s="50"/>
      <c r="W308" s="78">
        <f t="shared" si="38"/>
        <v>7372</v>
      </c>
      <c r="X308" s="9" t="s">
        <v>492</v>
      </c>
    </row>
    <row r="309" spans="1:24" x14ac:dyDescent="0.25">
      <c r="A309" s="5" t="s">
        <v>106</v>
      </c>
      <c r="B309" s="5" t="s">
        <v>111</v>
      </c>
      <c r="C309" s="8" t="s">
        <v>19</v>
      </c>
      <c r="D309" s="50">
        <v>9485</v>
      </c>
      <c r="E309" s="50">
        <v>5</v>
      </c>
      <c r="F309" s="50"/>
      <c r="G309" s="50">
        <v>1070</v>
      </c>
      <c r="H309" s="50">
        <v>3030</v>
      </c>
      <c r="I309" s="50">
        <v>80</v>
      </c>
      <c r="J309" s="50">
        <v>1731</v>
      </c>
      <c r="K309" s="50"/>
      <c r="L309" s="50"/>
      <c r="M309" s="50"/>
      <c r="N309" s="50"/>
      <c r="O309" s="78">
        <f t="shared" si="37"/>
        <v>15401</v>
      </c>
      <c r="P309" s="50"/>
      <c r="Q309" s="50">
        <v>1050</v>
      </c>
      <c r="R309" s="50">
        <v>2105</v>
      </c>
      <c r="S309" s="50"/>
      <c r="T309" s="50"/>
      <c r="U309" s="50"/>
      <c r="V309" s="50"/>
      <c r="W309" s="78">
        <f t="shared" si="38"/>
        <v>18556</v>
      </c>
      <c r="X309" s="9" t="s">
        <v>498</v>
      </c>
    </row>
    <row r="310" spans="1:24" x14ac:dyDescent="0.25">
      <c r="A310" s="5" t="s">
        <v>106</v>
      </c>
      <c r="B310" s="5" t="s">
        <v>112</v>
      </c>
      <c r="C310" s="8" t="s">
        <v>134</v>
      </c>
      <c r="D310" s="50">
        <v>6031</v>
      </c>
      <c r="E310" s="50">
        <v>161</v>
      </c>
      <c r="F310" s="50"/>
      <c r="G310" s="50">
        <v>164</v>
      </c>
      <c r="H310" s="50">
        <v>1625</v>
      </c>
      <c r="I310" s="50">
        <v>20</v>
      </c>
      <c r="J310" s="50">
        <v>1356</v>
      </c>
      <c r="K310" s="50">
        <v>350</v>
      </c>
      <c r="L310" s="50"/>
      <c r="M310" s="50"/>
      <c r="N310" s="50"/>
      <c r="O310" s="78">
        <f t="shared" si="37"/>
        <v>9707</v>
      </c>
      <c r="P310" s="50">
        <v>50</v>
      </c>
      <c r="Q310" s="50">
        <v>3000</v>
      </c>
      <c r="R310" s="50">
        <v>2300</v>
      </c>
      <c r="S310" s="50"/>
      <c r="T310" s="50"/>
      <c r="U310" s="50"/>
      <c r="V310" s="50"/>
      <c r="W310" s="78">
        <f t="shared" si="38"/>
        <v>15057</v>
      </c>
      <c r="X310" s="9" t="s">
        <v>494</v>
      </c>
    </row>
    <row r="311" spans="1:24" x14ac:dyDescent="0.25">
      <c r="A311" s="5" t="s">
        <v>106</v>
      </c>
      <c r="B311" s="5" t="s">
        <v>20</v>
      </c>
      <c r="C311" s="8" t="s">
        <v>21</v>
      </c>
      <c r="D311" s="50">
        <v>8741</v>
      </c>
      <c r="E311" s="50">
        <v>50</v>
      </c>
      <c r="F311" s="50"/>
      <c r="G311" s="50">
        <v>80</v>
      </c>
      <c r="H311" s="50">
        <v>460</v>
      </c>
      <c r="I311" s="50">
        <v>106</v>
      </c>
      <c r="J311" s="50">
        <v>706</v>
      </c>
      <c r="K311" s="50"/>
      <c r="L311" s="50"/>
      <c r="M311" s="50"/>
      <c r="N311" s="50"/>
      <c r="O311" s="78">
        <f t="shared" si="37"/>
        <v>10143</v>
      </c>
      <c r="P311" s="50">
        <v>30</v>
      </c>
      <c r="Q311" s="50">
        <v>300</v>
      </c>
      <c r="R311" s="50">
        <v>450</v>
      </c>
      <c r="S311" s="50">
        <v>1892</v>
      </c>
      <c r="T311" s="50"/>
      <c r="U311" s="50"/>
      <c r="V311" s="50"/>
      <c r="W311" s="78">
        <f t="shared" si="38"/>
        <v>12815</v>
      </c>
      <c r="X311" s="9" t="s">
        <v>494</v>
      </c>
    </row>
    <row r="312" spans="1:24" x14ac:dyDescent="0.25">
      <c r="A312" s="5" t="s">
        <v>106</v>
      </c>
      <c r="B312" s="5" t="s">
        <v>113</v>
      </c>
      <c r="C312" s="8" t="s">
        <v>21</v>
      </c>
      <c r="D312" s="50"/>
      <c r="E312" s="50"/>
      <c r="F312" s="50"/>
      <c r="G312" s="50"/>
      <c r="H312" s="50">
        <v>582</v>
      </c>
      <c r="I312" s="50">
        <v>20</v>
      </c>
      <c r="J312" s="50"/>
      <c r="K312" s="50">
        <v>994</v>
      </c>
      <c r="L312" s="50"/>
      <c r="M312" s="50"/>
      <c r="N312" s="50"/>
      <c r="O312" s="78">
        <f t="shared" si="37"/>
        <v>1596</v>
      </c>
      <c r="P312" s="50"/>
      <c r="Q312" s="50">
        <v>750</v>
      </c>
      <c r="R312" s="50">
        <v>1100</v>
      </c>
      <c r="S312" s="50"/>
      <c r="T312" s="50"/>
      <c r="U312" s="50"/>
      <c r="V312" s="50"/>
      <c r="W312" s="78">
        <f t="shared" si="38"/>
        <v>3446</v>
      </c>
      <c r="X312" s="9" t="s">
        <v>493</v>
      </c>
    </row>
    <row r="313" spans="1:24" x14ac:dyDescent="0.25">
      <c r="A313" s="5" t="s">
        <v>106</v>
      </c>
      <c r="B313" s="5" t="s">
        <v>22</v>
      </c>
      <c r="C313" s="8" t="s">
        <v>21</v>
      </c>
      <c r="D313" s="50">
        <v>19954</v>
      </c>
      <c r="E313" s="50">
        <v>300</v>
      </c>
      <c r="F313" s="50"/>
      <c r="G313" s="50">
        <v>224</v>
      </c>
      <c r="H313" s="50">
        <v>1200</v>
      </c>
      <c r="I313" s="50">
        <v>220</v>
      </c>
      <c r="J313" s="50">
        <v>2573</v>
      </c>
      <c r="K313" s="50">
        <v>448</v>
      </c>
      <c r="L313" s="50"/>
      <c r="M313" s="50"/>
      <c r="N313" s="50"/>
      <c r="O313" s="78">
        <f t="shared" si="37"/>
        <v>24919</v>
      </c>
      <c r="P313" s="50">
        <v>80</v>
      </c>
      <c r="Q313" s="50">
        <v>1000</v>
      </c>
      <c r="R313" s="50">
        <v>2600</v>
      </c>
      <c r="S313" s="50"/>
      <c r="T313" s="50"/>
      <c r="U313" s="50"/>
      <c r="V313" s="50"/>
      <c r="W313" s="78">
        <f t="shared" si="38"/>
        <v>28599</v>
      </c>
      <c r="X313" s="9" t="s">
        <v>493</v>
      </c>
    </row>
    <row r="314" spans="1:24" x14ac:dyDescent="0.25">
      <c r="A314" s="5" t="s">
        <v>106</v>
      </c>
      <c r="B314" s="5" t="s">
        <v>114</v>
      </c>
      <c r="C314" s="8" t="s">
        <v>21</v>
      </c>
      <c r="D314" s="50"/>
      <c r="E314" s="50"/>
      <c r="F314" s="50"/>
      <c r="G314" s="50"/>
      <c r="H314" s="50"/>
      <c r="I314" s="50"/>
      <c r="J314" s="50"/>
      <c r="K314" s="50"/>
      <c r="L314" s="50"/>
      <c r="M314" s="50"/>
      <c r="N314" s="50"/>
      <c r="O314" s="78">
        <f t="shared" si="37"/>
        <v>0</v>
      </c>
      <c r="P314" s="50"/>
      <c r="Q314" s="50">
        <v>8200</v>
      </c>
      <c r="R314" s="50">
        <v>2680</v>
      </c>
      <c r="S314" s="50"/>
      <c r="T314" s="50"/>
      <c r="U314" s="50"/>
      <c r="V314" s="50"/>
      <c r="W314" s="78">
        <f t="shared" si="38"/>
        <v>10880</v>
      </c>
      <c r="X314" s="9" t="s">
        <v>493</v>
      </c>
    </row>
    <row r="315" spans="1:24" x14ac:dyDescent="0.25">
      <c r="A315" s="5" t="s">
        <v>106</v>
      </c>
      <c r="B315" s="5" t="s">
        <v>115</v>
      </c>
      <c r="C315" s="8" t="s">
        <v>24</v>
      </c>
      <c r="D315" s="50">
        <v>20996</v>
      </c>
      <c r="E315" s="50"/>
      <c r="F315" s="50"/>
      <c r="G315" s="50">
        <v>1160</v>
      </c>
      <c r="H315" s="50">
        <v>2877</v>
      </c>
      <c r="I315" s="50">
        <v>250</v>
      </c>
      <c r="J315" s="50">
        <v>4664</v>
      </c>
      <c r="K315" s="50"/>
      <c r="L315" s="50">
        <v>4629</v>
      </c>
      <c r="M315" s="50"/>
      <c r="N315" s="50"/>
      <c r="O315" s="78">
        <f t="shared" si="37"/>
        <v>34576</v>
      </c>
      <c r="P315" s="50">
        <v>50</v>
      </c>
      <c r="Q315" s="50">
        <v>300</v>
      </c>
      <c r="R315" s="50">
        <v>1000</v>
      </c>
      <c r="S315" s="50"/>
      <c r="T315" s="50"/>
      <c r="U315" s="50"/>
      <c r="V315" s="50"/>
      <c r="W315" s="78">
        <f t="shared" si="38"/>
        <v>35926</v>
      </c>
      <c r="X315" s="9" t="s">
        <v>498</v>
      </c>
    </row>
    <row r="316" spans="1:24" ht="26.25" x14ac:dyDescent="0.25">
      <c r="A316" s="5" t="s">
        <v>106</v>
      </c>
      <c r="B316" s="5" t="s">
        <v>104</v>
      </c>
      <c r="C316" s="8" t="s">
        <v>24</v>
      </c>
      <c r="D316" s="50">
        <f>16777+415</f>
        <v>17192</v>
      </c>
      <c r="E316" s="50"/>
      <c r="F316" s="50"/>
      <c r="G316" s="50"/>
      <c r="H316" s="50"/>
      <c r="I316" s="50"/>
      <c r="J316" s="50"/>
      <c r="K316" s="50"/>
      <c r="L316" s="50"/>
      <c r="M316" s="50"/>
      <c r="N316" s="50"/>
      <c r="O316" s="78">
        <f t="shared" si="37"/>
        <v>17192</v>
      </c>
      <c r="P316" s="50"/>
      <c r="Q316" s="50"/>
      <c r="R316" s="50"/>
      <c r="S316" s="50"/>
      <c r="T316" s="50"/>
      <c r="U316" s="50"/>
      <c r="V316" s="50"/>
      <c r="W316" s="78">
        <f t="shared" si="38"/>
        <v>17192</v>
      </c>
      <c r="X316" s="9" t="s">
        <v>498</v>
      </c>
    </row>
    <row r="317" spans="1:24" x14ac:dyDescent="0.25">
      <c r="A317" s="5" t="s">
        <v>106</v>
      </c>
      <c r="B317" s="5" t="s">
        <v>26</v>
      </c>
      <c r="C317" s="8" t="s">
        <v>27</v>
      </c>
      <c r="D317" s="50">
        <v>36066</v>
      </c>
      <c r="E317" s="50">
        <v>990</v>
      </c>
      <c r="F317" s="50"/>
      <c r="G317" s="50">
        <v>2200</v>
      </c>
      <c r="H317" s="50">
        <v>6267</v>
      </c>
      <c r="I317" s="50">
        <v>228</v>
      </c>
      <c r="J317" s="50">
        <v>17487</v>
      </c>
      <c r="K317" s="50">
        <v>2310</v>
      </c>
      <c r="L317" s="50">
        <v>1963</v>
      </c>
      <c r="M317" s="50"/>
      <c r="N317" s="50"/>
      <c r="O317" s="78">
        <f t="shared" si="37"/>
        <v>67511</v>
      </c>
      <c r="P317" s="50">
        <v>600</v>
      </c>
      <c r="Q317" s="50">
        <v>6370</v>
      </c>
      <c r="R317" s="50">
        <v>10500</v>
      </c>
      <c r="S317" s="50">
        <v>150</v>
      </c>
      <c r="T317" s="50"/>
      <c r="U317" s="50"/>
      <c r="V317" s="50">
        <v>150</v>
      </c>
      <c r="W317" s="78">
        <f t="shared" si="38"/>
        <v>85281</v>
      </c>
      <c r="X317" s="9" t="s">
        <v>498</v>
      </c>
    </row>
    <row r="318" spans="1:24" ht="26.25" x14ac:dyDescent="0.25">
      <c r="A318" s="5" t="s">
        <v>106</v>
      </c>
      <c r="B318" s="5" t="s">
        <v>54</v>
      </c>
      <c r="C318" s="8" t="s">
        <v>27</v>
      </c>
      <c r="D318" s="50">
        <v>20261</v>
      </c>
      <c r="E318" s="50"/>
      <c r="F318" s="50"/>
      <c r="G318" s="50"/>
      <c r="H318" s="50"/>
      <c r="I318" s="50"/>
      <c r="J318" s="50"/>
      <c r="K318" s="50"/>
      <c r="L318" s="50"/>
      <c r="M318" s="50"/>
      <c r="N318" s="50"/>
      <c r="O318" s="78">
        <f t="shared" si="37"/>
        <v>20261</v>
      </c>
      <c r="P318" s="50"/>
      <c r="Q318" s="50"/>
      <c r="R318" s="50"/>
      <c r="S318" s="50"/>
      <c r="T318" s="50"/>
      <c r="U318" s="50"/>
      <c r="V318" s="50"/>
      <c r="W318" s="78">
        <f t="shared" si="38"/>
        <v>20261</v>
      </c>
      <c r="X318" s="9" t="s">
        <v>498</v>
      </c>
    </row>
    <row r="319" spans="1:24" ht="26.25" x14ac:dyDescent="0.25">
      <c r="A319" s="5" t="s">
        <v>106</v>
      </c>
      <c r="B319" s="5" t="s">
        <v>380</v>
      </c>
      <c r="C319" s="8" t="s">
        <v>27</v>
      </c>
      <c r="D319" s="50"/>
      <c r="E319" s="50"/>
      <c r="F319" s="50"/>
      <c r="G319" s="50"/>
      <c r="H319" s="50"/>
      <c r="I319" s="50"/>
      <c r="J319" s="50"/>
      <c r="K319" s="50"/>
      <c r="L319" s="50">
        <v>1908</v>
      </c>
      <c r="M319" s="50"/>
      <c r="N319" s="50"/>
      <c r="O319" s="78">
        <f t="shared" si="37"/>
        <v>1908</v>
      </c>
      <c r="P319" s="50"/>
      <c r="Q319" s="50"/>
      <c r="R319" s="50"/>
      <c r="S319" s="50"/>
      <c r="T319" s="50"/>
      <c r="U319" s="50"/>
      <c r="V319" s="50"/>
      <c r="W319" s="78">
        <f t="shared" si="38"/>
        <v>1908</v>
      </c>
      <c r="X319" s="9" t="s">
        <v>498</v>
      </c>
    </row>
    <row r="320" spans="1:24" ht="26.25" x14ac:dyDescent="0.25">
      <c r="A320" s="5" t="s">
        <v>106</v>
      </c>
      <c r="B320" s="5" t="s">
        <v>381</v>
      </c>
      <c r="C320" s="8" t="s">
        <v>27</v>
      </c>
      <c r="D320" s="50"/>
      <c r="E320" s="50"/>
      <c r="F320" s="50"/>
      <c r="G320" s="50"/>
      <c r="H320" s="50"/>
      <c r="I320" s="50"/>
      <c r="J320" s="50"/>
      <c r="K320" s="50"/>
      <c r="L320" s="50">
        <v>1908</v>
      </c>
      <c r="M320" s="50"/>
      <c r="N320" s="50"/>
      <c r="O320" s="78">
        <f t="shared" si="37"/>
        <v>1908</v>
      </c>
      <c r="P320" s="50"/>
      <c r="Q320" s="50"/>
      <c r="R320" s="50"/>
      <c r="S320" s="50"/>
      <c r="T320" s="50"/>
      <c r="U320" s="50"/>
      <c r="V320" s="50"/>
      <c r="W320" s="78">
        <f t="shared" si="38"/>
        <v>1908</v>
      </c>
      <c r="X320" s="9" t="s">
        <v>498</v>
      </c>
    </row>
    <row r="321" spans="1:24" x14ac:dyDescent="0.25">
      <c r="A321" s="5" t="s">
        <v>106</v>
      </c>
      <c r="B321" s="5" t="s">
        <v>39</v>
      </c>
      <c r="C321" s="8" t="s">
        <v>27</v>
      </c>
      <c r="D321" s="50">
        <v>59280</v>
      </c>
      <c r="E321" s="50"/>
      <c r="F321" s="50"/>
      <c r="G321" s="50"/>
      <c r="H321" s="50"/>
      <c r="I321" s="50"/>
      <c r="J321" s="50"/>
      <c r="K321" s="50"/>
      <c r="L321" s="50"/>
      <c r="M321" s="50"/>
      <c r="N321" s="50"/>
      <c r="O321" s="78">
        <f t="shared" si="37"/>
        <v>59280</v>
      </c>
      <c r="P321" s="50"/>
      <c r="Q321" s="50"/>
      <c r="R321" s="50"/>
      <c r="S321" s="50"/>
      <c r="T321" s="50"/>
      <c r="U321" s="50"/>
      <c r="V321" s="50"/>
      <c r="W321" s="78">
        <f t="shared" si="38"/>
        <v>59280</v>
      </c>
      <c r="X321" s="9" t="s">
        <v>498</v>
      </c>
    </row>
    <row r="322" spans="1:24" ht="26.25" x14ac:dyDescent="0.25">
      <c r="A322" s="5" t="s">
        <v>106</v>
      </c>
      <c r="B322" s="5" t="s">
        <v>40</v>
      </c>
      <c r="C322" s="8" t="s">
        <v>41</v>
      </c>
      <c r="D322" s="50">
        <v>4584</v>
      </c>
      <c r="E322" s="50"/>
      <c r="F322" s="50"/>
      <c r="G322" s="50"/>
      <c r="H322" s="50"/>
      <c r="I322" s="50"/>
      <c r="J322" s="50"/>
      <c r="K322" s="50"/>
      <c r="L322" s="50"/>
      <c r="M322" s="50"/>
      <c r="N322" s="50"/>
      <c r="O322" s="78">
        <f t="shared" si="37"/>
        <v>4584</v>
      </c>
      <c r="P322" s="50"/>
      <c r="Q322" s="50"/>
      <c r="R322" s="50"/>
      <c r="S322" s="50"/>
      <c r="T322" s="50"/>
      <c r="U322" s="50"/>
      <c r="V322" s="50"/>
      <c r="W322" s="78">
        <f t="shared" si="38"/>
        <v>4584</v>
      </c>
      <c r="X322" s="9" t="s">
        <v>498</v>
      </c>
    </row>
    <row r="323" spans="1:24" ht="26.25" x14ac:dyDescent="0.25">
      <c r="A323" s="5" t="s">
        <v>106</v>
      </c>
      <c r="B323" s="5" t="s">
        <v>42</v>
      </c>
      <c r="C323" s="8" t="s">
        <v>24</v>
      </c>
      <c r="D323" s="50">
        <v>8424</v>
      </c>
      <c r="E323" s="50"/>
      <c r="F323" s="50"/>
      <c r="G323" s="50"/>
      <c r="H323" s="50"/>
      <c r="I323" s="50"/>
      <c r="J323" s="50"/>
      <c r="K323" s="50"/>
      <c r="L323" s="50"/>
      <c r="M323" s="50"/>
      <c r="N323" s="50"/>
      <c r="O323" s="78">
        <f t="shared" si="37"/>
        <v>8424</v>
      </c>
      <c r="P323" s="50"/>
      <c r="Q323" s="50"/>
      <c r="R323" s="50"/>
      <c r="S323" s="50"/>
      <c r="T323" s="50"/>
      <c r="U323" s="50"/>
      <c r="V323" s="50"/>
      <c r="W323" s="78">
        <f t="shared" si="38"/>
        <v>8424</v>
      </c>
      <c r="X323" s="9" t="s">
        <v>498</v>
      </c>
    </row>
    <row r="324" spans="1:24" x14ac:dyDescent="0.25">
      <c r="A324" s="5" t="s">
        <v>106</v>
      </c>
      <c r="B324" s="5" t="s">
        <v>36</v>
      </c>
      <c r="C324" s="8" t="s">
        <v>31</v>
      </c>
      <c r="D324" s="50"/>
      <c r="E324" s="50"/>
      <c r="F324" s="50"/>
      <c r="G324" s="50"/>
      <c r="H324" s="50"/>
      <c r="I324" s="50"/>
      <c r="J324" s="50"/>
      <c r="K324" s="50"/>
      <c r="L324" s="50"/>
      <c r="M324" s="50">
        <v>11533</v>
      </c>
      <c r="N324" s="50"/>
      <c r="O324" s="78">
        <f t="shared" si="37"/>
        <v>11533</v>
      </c>
      <c r="P324" s="50"/>
      <c r="Q324" s="50"/>
      <c r="R324" s="50"/>
      <c r="S324" s="50"/>
      <c r="T324" s="50"/>
      <c r="U324" s="50">
        <v>3575</v>
      </c>
      <c r="V324" s="50">
        <v>111</v>
      </c>
      <c r="W324" s="78">
        <f t="shared" si="38"/>
        <v>15219</v>
      </c>
      <c r="X324" s="9" t="s">
        <v>494</v>
      </c>
    </row>
    <row r="325" spans="1:24" ht="30" x14ac:dyDescent="0.25">
      <c r="A325" s="5" t="s">
        <v>106</v>
      </c>
      <c r="B325" s="5" t="s">
        <v>43</v>
      </c>
      <c r="C325" s="8" t="s">
        <v>44</v>
      </c>
      <c r="D325" s="50"/>
      <c r="E325" s="50"/>
      <c r="F325" s="50"/>
      <c r="G325" s="50"/>
      <c r="H325" s="50"/>
      <c r="I325" s="50"/>
      <c r="J325" s="50"/>
      <c r="K325" s="50"/>
      <c r="L325" s="50"/>
      <c r="M325" s="50"/>
      <c r="N325" s="50"/>
      <c r="O325" s="78">
        <f t="shared" si="37"/>
        <v>0</v>
      </c>
      <c r="P325" s="50"/>
      <c r="Q325" s="50"/>
      <c r="R325" s="50"/>
      <c r="S325" s="50"/>
      <c r="T325" s="50"/>
      <c r="U325" s="50">
        <v>10858</v>
      </c>
      <c r="V325" s="50"/>
      <c r="W325" s="78">
        <f t="shared" si="38"/>
        <v>10858</v>
      </c>
      <c r="X325" s="9" t="s">
        <v>496</v>
      </c>
    </row>
    <row r="326" spans="1:24" x14ac:dyDescent="0.25">
      <c r="A326" s="5" t="s">
        <v>106</v>
      </c>
      <c r="B326" s="5" t="s">
        <v>45</v>
      </c>
      <c r="C326" s="8"/>
      <c r="D326" s="50">
        <v>6456</v>
      </c>
      <c r="E326" s="50"/>
      <c r="F326" s="50"/>
      <c r="G326" s="50"/>
      <c r="H326" s="50"/>
      <c r="I326" s="50"/>
      <c r="J326" s="50"/>
      <c r="K326" s="50"/>
      <c r="L326" s="50"/>
      <c r="M326" s="50"/>
      <c r="N326" s="50"/>
      <c r="O326" s="78">
        <f t="shared" si="37"/>
        <v>6456</v>
      </c>
      <c r="P326" s="50"/>
      <c r="Q326" s="50"/>
      <c r="R326" s="50"/>
      <c r="S326" s="50"/>
      <c r="T326" s="50"/>
      <c r="U326" s="50"/>
      <c r="V326" s="50"/>
      <c r="W326" s="78">
        <f t="shared" si="38"/>
        <v>6456</v>
      </c>
      <c r="X326" s="9" t="s">
        <v>488</v>
      </c>
    </row>
    <row r="327" spans="1:24" x14ac:dyDescent="0.25">
      <c r="A327" s="5" t="s">
        <v>106</v>
      </c>
      <c r="B327" s="5" t="s">
        <v>46</v>
      </c>
      <c r="C327" s="8"/>
      <c r="D327" s="50">
        <v>5570</v>
      </c>
      <c r="E327" s="50"/>
      <c r="F327" s="50"/>
      <c r="G327" s="50"/>
      <c r="H327" s="50"/>
      <c r="I327" s="50"/>
      <c r="J327" s="50"/>
      <c r="K327" s="50"/>
      <c r="L327" s="50"/>
      <c r="M327" s="50"/>
      <c r="N327" s="50"/>
      <c r="O327" s="78">
        <f t="shared" si="37"/>
        <v>5570</v>
      </c>
      <c r="P327" s="50"/>
      <c r="Q327" s="50"/>
      <c r="R327" s="50"/>
      <c r="S327" s="50"/>
      <c r="T327" s="50"/>
      <c r="U327" s="50"/>
      <c r="V327" s="50"/>
      <c r="W327" s="78">
        <f t="shared" si="38"/>
        <v>5570</v>
      </c>
      <c r="X327" s="9" t="s">
        <v>488</v>
      </c>
    </row>
    <row r="328" spans="1:24" ht="30" x14ac:dyDescent="0.25">
      <c r="A328" s="5" t="s">
        <v>106</v>
      </c>
      <c r="B328" s="5" t="s">
        <v>116</v>
      </c>
      <c r="C328" s="8" t="s">
        <v>33</v>
      </c>
      <c r="D328" s="50"/>
      <c r="E328" s="50">
        <v>250</v>
      </c>
      <c r="F328" s="50"/>
      <c r="G328" s="50">
        <v>42</v>
      </c>
      <c r="H328" s="50">
        <v>171</v>
      </c>
      <c r="I328" s="50">
        <v>42</v>
      </c>
      <c r="J328" s="50">
        <v>184</v>
      </c>
      <c r="K328" s="50">
        <v>1286</v>
      </c>
      <c r="L328" s="50"/>
      <c r="M328" s="50"/>
      <c r="N328" s="50"/>
      <c r="O328" s="78">
        <f t="shared" si="37"/>
        <v>1975</v>
      </c>
      <c r="P328" s="50">
        <v>50</v>
      </c>
      <c r="Q328" s="50">
        <v>100</v>
      </c>
      <c r="R328" s="50">
        <v>300</v>
      </c>
      <c r="S328" s="50"/>
      <c r="T328" s="50"/>
      <c r="U328" s="50"/>
      <c r="V328" s="50"/>
      <c r="W328" s="78">
        <f t="shared" si="38"/>
        <v>2425</v>
      </c>
      <c r="X328" s="9" t="s">
        <v>496</v>
      </c>
    </row>
    <row r="329" spans="1:24" x14ac:dyDescent="0.25">
      <c r="A329" s="5" t="s">
        <v>106</v>
      </c>
      <c r="B329" s="5" t="s">
        <v>29</v>
      </c>
      <c r="C329" s="8" t="s">
        <v>27</v>
      </c>
      <c r="D329" s="50"/>
      <c r="E329" s="50"/>
      <c r="F329" s="50"/>
      <c r="G329" s="50"/>
      <c r="H329" s="50"/>
      <c r="I329" s="50"/>
      <c r="J329" s="50"/>
      <c r="K329" s="50"/>
      <c r="L329" s="50">
        <v>1796</v>
      </c>
      <c r="M329" s="50"/>
      <c r="N329" s="50"/>
      <c r="O329" s="78">
        <f t="shared" si="37"/>
        <v>1796</v>
      </c>
      <c r="P329" s="50"/>
      <c r="Q329" s="50"/>
      <c r="R329" s="50"/>
      <c r="S329" s="50"/>
      <c r="T329" s="50"/>
      <c r="U329" s="50"/>
      <c r="V329" s="50"/>
      <c r="W329" s="78">
        <f t="shared" si="38"/>
        <v>1796</v>
      </c>
      <c r="X329" s="9" t="s">
        <v>488</v>
      </c>
    </row>
    <row r="330" spans="1:24" x14ac:dyDescent="0.25">
      <c r="A330" s="21" t="s">
        <v>106</v>
      </c>
      <c r="B330" s="21" t="s">
        <v>47</v>
      </c>
      <c r="C330" s="22"/>
      <c r="D330" s="23">
        <f t="shared" ref="D330:M330" si="39">SUM(D301:D329)</f>
        <v>389857</v>
      </c>
      <c r="E330" s="23">
        <f t="shared" si="39"/>
        <v>2342</v>
      </c>
      <c r="F330" s="23">
        <f t="shared" si="39"/>
        <v>0</v>
      </c>
      <c r="G330" s="23">
        <f t="shared" si="39"/>
        <v>5786</v>
      </c>
      <c r="H330" s="23">
        <f t="shared" si="39"/>
        <v>20123</v>
      </c>
      <c r="I330" s="23">
        <f t="shared" si="39"/>
        <v>1669</v>
      </c>
      <c r="J330" s="23">
        <f t="shared" si="39"/>
        <v>30421</v>
      </c>
      <c r="K330" s="23">
        <f t="shared" si="39"/>
        <v>19021</v>
      </c>
      <c r="L330" s="23">
        <f t="shared" si="39"/>
        <v>12204</v>
      </c>
      <c r="M330" s="23">
        <f t="shared" si="39"/>
        <v>11533</v>
      </c>
      <c r="N330" s="23">
        <f t="shared" ref="N330:W330" si="40">SUM(N301:N329)</f>
        <v>0</v>
      </c>
      <c r="O330" s="23">
        <f t="shared" si="40"/>
        <v>492956</v>
      </c>
      <c r="P330" s="23">
        <f t="shared" si="40"/>
        <v>1270</v>
      </c>
      <c r="Q330" s="23">
        <f t="shared" si="40"/>
        <v>75512</v>
      </c>
      <c r="R330" s="23">
        <f t="shared" si="40"/>
        <v>37769</v>
      </c>
      <c r="S330" s="23">
        <f t="shared" si="40"/>
        <v>2042</v>
      </c>
      <c r="T330" s="23">
        <f t="shared" si="40"/>
        <v>0</v>
      </c>
      <c r="U330" s="23">
        <f t="shared" si="40"/>
        <v>14433</v>
      </c>
      <c r="V330" s="23">
        <f t="shared" si="40"/>
        <v>547</v>
      </c>
      <c r="W330" s="23">
        <f t="shared" si="40"/>
        <v>624529</v>
      </c>
      <c r="X330" s="9"/>
    </row>
    <row r="331" spans="1:24" x14ac:dyDescent="0.25">
      <c r="A331" s="5" t="s">
        <v>117</v>
      </c>
      <c r="B331" s="5" t="s">
        <v>10</v>
      </c>
      <c r="C331" s="8" t="s">
        <v>11</v>
      </c>
      <c r="D331" s="50">
        <v>46162</v>
      </c>
      <c r="E331" s="50">
        <v>2628</v>
      </c>
      <c r="F331" s="50"/>
      <c r="G331" s="50">
        <v>510</v>
      </c>
      <c r="H331" s="50">
        <v>1681</v>
      </c>
      <c r="I331" s="50"/>
      <c r="J331" s="50">
        <v>5200</v>
      </c>
      <c r="K331" s="50">
        <v>1320</v>
      </c>
      <c r="L331" s="50"/>
      <c r="M331" s="50"/>
      <c r="N331" s="50"/>
      <c r="O331" s="78">
        <f t="shared" ref="O331:O359" si="41">D331+E331+F331+G331+H331+J331+K331+L331+M331+N331+I331</f>
        <v>57501</v>
      </c>
      <c r="P331" s="50"/>
      <c r="Q331" s="50">
        <v>5270</v>
      </c>
      <c r="R331" s="50">
        <v>4970</v>
      </c>
      <c r="S331" s="50">
        <v>76</v>
      </c>
      <c r="T331" s="50"/>
      <c r="U331" s="50"/>
      <c r="V331" s="50"/>
      <c r="W331" s="78">
        <f t="shared" ref="W331:W359" si="42">O331+P331+Q331+R331+S331+T331+U331+V331</f>
        <v>67817</v>
      </c>
      <c r="X331" s="9" t="s">
        <v>488</v>
      </c>
    </row>
    <row r="332" spans="1:24" x14ac:dyDescent="0.25">
      <c r="A332" s="5" t="s">
        <v>117</v>
      </c>
      <c r="B332" s="5" t="s">
        <v>112</v>
      </c>
      <c r="C332" s="8" t="s">
        <v>134</v>
      </c>
      <c r="D332" s="50">
        <v>4244</v>
      </c>
      <c r="E332" s="50"/>
      <c r="F332" s="50"/>
      <c r="G332" s="50"/>
      <c r="H332" s="50">
        <v>218</v>
      </c>
      <c r="I332" s="50"/>
      <c r="J332" s="50"/>
      <c r="K332" s="50"/>
      <c r="L332" s="50"/>
      <c r="M332" s="50"/>
      <c r="N332" s="50"/>
      <c r="O332" s="78">
        <f t="shared" si="41"/>
        <v>4462</v>
      </c>
      <c r="P332" s="50"/>
      <c r="Q332" s="50">
        <v>850</v>
      </c>
      <c r="R332" s="50">
        <v>670</v>
      </c>
      <c r="S332" s="50"/>
      <c r="T332" s="50"/>
      <c r="U332" s="50"/>
      <c r="V332" s="50"/>
      <c r="W332" s="78">
        <f t="shared" si="42"/>
        <v>5982</v>
      </c>
      <c r="X332" s="9" t="s">
        <v>498</v>
      </c>
    </row>
    <row r="333" spans="1:24" x14ac:dyDescent="0.25">
      <c r="A333" s="5" t="s">
        <v>117</v>
      </c>
      <c r="B333" s="5" t="s">
        <v>34</v>
      </c>
      <c r="C333" s="8" t="s">
        <v>35</v>
      </c>
      <c r="D333" s="50"/>
      <c r="E333" s="50"/>
      <c r="F333" s="50"/>
      <c r="G333" s="50"/>
      <c r="H333" s="50"/>
      <c r="I333" s="50"/>
      <c r="J333" s="50"/>
      <c r="K333" s="50">
        <v>320</v>
      </c>
      <c r="L333" s="50"/>
      <c r="M333" s="50"/>
      <c r="N333" s="50"/>
      <c r="O333" s="78">
        <f t="shared" si="41"/>
        <v>320</v>
      </c>
      <c r="P333" s="50">
        <v>14</v>
      </c>
      <c r="Q333" s="50">
        <v>100</v>
      </c>
      <c r="R333" s="50">
        <v>190</v>
      </c>
      <c r="S333" s="50"/>
      <c r="T333" s="50"/>
      <c r="U333" s="50"/>
      <c r="V333" s="50"/>
      <c r="W333" s="78">
        <f t="shared" si="42"/>
        <v>624</v>
      </c>
      <c r="X333" s="9" t="s">
        <v>488</v>
      </c>
    </row>
    <row r="334" spans="1:24" ht="26.25" x14ac:dyDescent="0.25">
      <c r="A334" s="5" t="s">
        <v>117</v>
      </c>
      <c r="B334" s="5" t="s">
        <v>15</v>
      </c>
      <c r="C334" s="8" t="s">
        <v>13</v>
      </c>
      <c r="D334" s="50">
        <v>190483</v>
      </c>
      <c r="E334" s="50">
        <v>30</v>
      </c>
      <c r="F334" s="50"/>
      <c r="G334" s="50">
        <v>102</v>
      </c>
      <c r="H334" s="50">
        <v>1790</v>
      </c>
      <c r="I334" s="50">
        <v>2820</v>
      </c>
      <c r="J334" s="50"/>
      <c r="K334" s="50">
        <v>6810</v>
      </c>
      <c r="L334" s="50"/>
      <c r="M334" s="50"/>
      <c r="N334" s="50"/>
      <c r="O334" s="78">
        <f t="shared" si="41"/>
        <v>202035</v>
      </c>
      <c r="P334" s="50"/>
      <c r="Q334" s="50">
        <v>4195</v>
      </c>
      <c r="R334" s="50">
        <v>5345</v>
      </c>
      <c r="S334" s="50"/>
      <c r="T334" s="50"/>
      <c r="U334" s="50"/>
      <c r="V334" s="50"/>
      <c r="W334" s="78">
        <f t="shared" si="42"/>
        <v>211575</v>
      </c>
      <c r="X334" s="9" t="s">
        <v>489</v>
      </c>
    </row>
    <row r="335" spans="1:24" x14ac:dyDescent="0.25">
      <c r="A335" s="5" t="s">
        <v>117</v>
      </c>
      <c r="B335" s="5" t="s">
        <v>14</v>
      </c>
      <c r="C335" s="8" t="s">
        <v>13</v>
      </c>
      <c r="D335" s="50"/>
      <c r="E335" s="50"/>
      <c r="F335" s="50"/>
      <c r="G335" s="50"/>
      <c r="H335" s="50"/>
      <c r="I335" s="50"/>
      <c r="J335" s="50"/>
      <c r="K335" s="50"/>
      <c r="L335" s="50"/>
      <c r="M335" s="50"/>
      <c r="N335" s="50"/>
      <c r="O335" s="78">
        <f t="shared" si="41"/>
        <v>0</v>
      </c>
      <c r="P335" s="50"/>
      <c r="Q335" s="50">
        <v>19973</v>
      </c>
      <c r="R335" s="50">
        <v>600</v>
      </c>
      <c r="S335" s="50"/>
      <c r="T335" s="50"/>
      <c r="U335" s="50"/>
      <c r="V335" s="50"/>
      <c r="W335" s="78">
        <f t="shared" si="42"/>
        <v>20573</v>
      </c>
      <c r="X335" s="9" t="s">
        <v>508</v>
      </c>
    </row>
    <row r="336" spans="1:24" x14ac:dyDescent="0.25">
      <c r="A336" s="5" t="s">
        <v>117</v>
      </c>
      <c r="B336" s="5" t="s">
        <v>361</v>
      </c>
      <c r="C336" s="8" t="s">
        <v>13</v>
      </c>
      <c r="D336" s="50"/>
      <c r="E336" s="50"/>
      <c r="F336" s="50"/>
      <c r="G336" s="50"/>
      <c r="H336" s="50"/>
      <c r="I336" s="50"/>
      <c r="J336" s="50"/>
      <c r="K336" s="50"/>
      <c r="L336" s="50"/>
      <c r="M336" s="50"/>
      <c r="N336" s="50"/>
      <c r="O336" s="78">
        <f t="shared" si="41"/>
        <v>0</v>
      </c>
      <c r="P336" s="50"/>
      <c r="Q336" s="50">
        <v>32932</v>
      </c>
      <c r="R336" s="50"/>
      <c r="S336" s="50"/>
      <c r="T336" s="50"/>
      <c r="U336" s="50"/>
      <c r="V336" s="50"/>
      <c r="W336" s="78">
        <f t="shared" si="42"/>
        <v>32932</v>
      </c>
      <c r="X336" s="9" t="s">
        <v>508</v>
      </c>
    </row>
    <row r="337" spans="1:24" x14ac:dyDescent="0.25">
      <c r="A337" s="5" t="s">
        <v>117</v>
      </c>
      <c r="B337" s="5" t="s">
        <v>18</v>
      </c>
      <c r="C337" s="8" t="s">
        <v>19</v>
      </c>
      <c r="D337" s="50">
        <v>1698</v>
      </c>
      <c r="E337" s="50"/>
      <c r="F337" s="50"/>
      <c r="G337" s="50"/>
      <c r="H337" s="50"/>
      <c r="I337" s="50"/>
      <c r="J337" s="50"/>
      <c r="K337" s="50"/>
      <c r="L337" s="50"/>
      <c r="M337" s="50"/>
      <c r="N337" s="50"/>
      <c r="O337" s="78">
        <f t="shared" si="41"/>
        <v>1698</v>
      </c>
      <c r="P337" s="50"/>
      <c r="Q337" s="50">
        <v>951</v>
      </c>
      <c r="R337" s="50">
        <v>600</v>
      </c>
      <c r="S337" s="50"/>
      <c r="T337" s="50"/>
      <c r="U337" s="50"/>
      <c r="V337" s="50"/>
      <c r="W337" s="78">
        <f t="shared" si="42"/>
        <v>3249</v>
      </c>
      <c r="X337" s="9" t="s">
        <v>492</v>
      </c>
    </row>
    <row r="338" spans="1:24" x14ac:dyDescent="0.25">
      <c r="A338" s="5" t="s">
        <v>117</v>
      </c>
      <c r="B338" s="5" t="s">
        <v>22</v>
      </c>
      <c r="C338" s="8" t="s">
        <v>21</v>
      </c>
      <c r="D338" s="50">
        <v>33802</v>
      </c>
      <c r="E338" s="50">
        <v>70</v>
      </c>
      <c r="F338" s="50"/>
      <c r="G338" s="50"/>
      <c r="H338" s="50">
        <v>1370</v>
      </c>
      <c r="I338" s="50">
        <v>100</v>
      </c>
      <c r="J338" s="50">
        <v>5768</v>
      </c>
      <c r="K338" s="50">
        <v>2100</v>
      </c>
      <c r="L338" s="50"/>
      <c r="M338" s="50"/>
      <c r="N338" s="50"/>
      <c r="O338" s="78">
        <f t="shared" si="41"/>
        <v>43210</v>
      </c>
      <c r="P338" s="50"/>
      <c r="Q338" s="50">
        <v>4360</v>
      </c>
      <c r="R338" s="50">
        <v>7660</v>
      </c>
      <c r="S338" s="50"/>
      <c r="T338" s="50"/>
      <c r="U338" s="50"/>
      <c r="V338" s="50"/>
      <c r="W338" s="78">
        <f t="shared" si="42"/>
        <v>55230</v>
      </c>
      <c r="X338" s="9" t="s">
        <v>493</v>
      </c>
    </row>
    <row r="339" spans="1:24" x14ac:dyDescent="0.25">
      <c r="A339" s="5" t="s">
        <v>117</v>
      </c>
      <c r="B339" s="5" t="s">
        <v>119</v>
      </c>
      <c r="C339" s="8" t="s">
        <v>21</v>
      </c>
      <c r="D339" s="50">
        <v>9083</v>
      </c>
      <c r="E339" s="50">
        <v>50</v>
      </c>
      <c r="F339" s="50"/>
      <c r="G339" s="50">
        <v>40</v>
      </c>
      <c r="H339" s="50">
        <v>218</v>
      </c>
      <c r="I339" s="50"/>
      <c r="J339" s="50"/>
      <c r="K339" s="50"/>
      <c r="L339" s="50"/>
      <c r="M339" s="50"/>
      <c r="N339" s="50"/>
      <c r="O339" s="78">
        <f t="shared" si="41"/>
        <v>9391</v>
      </c>
      <c r="P339" s="50"/>
      <c r="Q339" s="50">
        <v>240</v>
      </c>
      <c r="R339" s="50">
        <v>810</v>
      </c>
      <c r="S339" s="50">
        <v>1900</v>
      </c>
      <c r="T339" s="50"/>
      <c r="U339" s="50"/>
      <c r="V339" s="50"/>
      <c r="W339" s="78">
        <f t="shared" si="42"/>
        <v>12341</v>
      </c>
      <c r="X339" s="9" t="s">
        <v>493</v>
      </c>
    </row>
    <row r="340" spans="1:24" x14ac:dyDescent="0.25">
      <c r="A340" s="5" t="s">
        <v>117</v>
      </c>
      <c r="B340" s="5" t="s">
        <v>120</v>
      </c>
      <c r="C340" s="8" t="s">
        <v>21</v>
      </c>
      <c r="D340" s="50">
        <v>7207</v>
      </c>
      <c r="E340" s="50">
        <v>20</v>
      </c>
      <c r="F340" s="50"/>
      <c r="G340" s="50">
        <v>45</v>
      </c>
      <c r="H340" s="50">
        <v>270</v>
      </c>
      <c r="I340" s="50"/>
      <c r="J340" s="50"/>
      <c r="K340" s="50"/>
      <c r="L340" s="50"/>
      <c r="M340" s="50"/>
      <c r="N340" s="50"/>
      <c r="O340" s="78">
        <f t="shared" si="41"/>
        <v>7542</v>
      </c>
      <c r="P340" s="50"/>
      <c r="Q340" s="50">
        <v>240</v>
      </c>
      <c r="R340" s="50">
        <v>750</v>
      </c>
      <c r="S340" s="50">
        <v>1124</v>
      </c>
      <c r="T340" s="50"/>
      <c r="U340" s="50"/>
      <c r="V340" s="50"/>
      <c r="W340" s="78">
        <f t="shared" si="42"/>
        <v>9656</v>
      </c>
      <c r="X340" s="9" t="s">
        <v>493</v>
      </c>
    </row>
    <row r="341" spans="1:24" x14ac:dyDescent="0.25">
      <c r="A341" s="52" t="s">
        <v>117</v>
      </c>
      <c r="B341" s="52" t="s">
        <v>389</v>
      </c>
      <c r="C341" s="54" t="s">
        <v>85</v>
      </c>
      <c r="D341" s="50"/>
      <c r="E341" s="50"/>
      <c r="F341" s="50"/>
      <c r="G341" s="50"/>
      <c r="H341" s="50"/>
      <c r="I341" s="50"/>
      <c r="J341" s="50">
        <v>3500</v>
      </c>
      <c r="K341" s="50"/>
      <c r="L341" s="50"/>
      <c r="M341" s="50"/>
      <c r="N341" s="50"/>
      <c r="O341" s="78">
        <f t="shared" si="41"/>
        <v>3500</v>
      </c>
      <c r="P341" s="50"/>
      <c r="Q341" s="50"/>
      <c r="R341" s="50"/>
      <c r="S341" s="50"/>
      <c r="T341" s="50"/>
      <c r="U341" s="50"/>
      <c r="V341" s="50"/>
      <c r="W341" s="78">
        <f t="shared" si="42"/>
        <v>3500</v>
      </c>
      <c r="X341" s="9" t="s">
        <v>506</v>
      </c>
    </row>
    <row r="342" spans="1:24" x14ac:dyDescent="0.25">
      <c r="A342" s="5" t="s">
        <v>117</v>
      </c>
      <c r="B342" s="5" t="s">
        <v>121</v>
      </c>
      <c r="C342" s="8" t="s">
        <v>24</v>
      </c>
      <c r="D342" s="50">
        <v>114897</v>
      </c>
      <c r="E342" s="50">
        <v>317</v>
      </c>
      <c r="F342" s="50"/>
      <c r="G342" s="50">
        <v>2660</v>
      </c>
      <c r="H342" s="50">
        <v>8900</v>
      </c>
      <c r="I342" s="50">
        <v>895</v>
      </c>
      <c r="J342" s="50">
        <v>12900</v>
      </c>
      <c r="K342" s="50">
        <v>2160</v>
      </c>
      <c r="L342" s="50">
        <v>14393</v>
      </c>
      <c r="M342" s="50">
        <v>7960</v>
      </c>
      <c r="N342" s="50"/>
      <c r="O342" s="78">
        <f t="shared" si="41"/>
        <v>165082</v>
      </c>
      <c r="P342" s="50">
        <v>50</v>
      </c>
      <c r="Q342" s="50">
        <v>3250</v>
      </c>
      <c r="R342" s="50">
        <v>5880</v>
      </c>
      <c r="S342" s="50">
        <v>100</v>
      </c>
      <c r="T342" s="50"/>
      <c r="U342" s="50"/>
      <c r="V342" s="50"/>
      <c r="W342" s="78">
        <f t="shared" si="42"/>
        <v>174362</v>
      </c>
      <c r="X342" s="9" t="s">
        <v>498</v>
      </c>
    </row>
    <row r="343" spans="1:24" x14ac:dyDescent="0.25">
      <c r="A343" s="5" t="s">
        <v>117</v>
      </c>
      <c r="B343" s="5" t="s">
        <v>29</v>
      </c>
      <c r="C343" s="8" t="s">
        <v>24</v>
      </c>
      <c r="D343" s="50"/>
      <c r="E343" s="50"/>
      <c r="F343" s="50"/>
      <c r="G343" s="50"/>
      <c r="H343" s="50"/>
      <c r="I343" s="50"/>
      <c r="J343" s="50"/>
      <c r="K343" s="50"/>
      <c r="L343" s="50">
        <v>1113</v>
      </c>
      <c r="M343" s="50"/>
      <c r="N343" s="50"/>
      <c r="O343" s="78">
        <f t="shared" si="41"/>
        <v>1113</v>
      </c>
      <c r="P343" s="50"/>
      <c r="Q343" s="50"/>
      <c r="R343" s="50"/>
      <c r="S343" s="50"/>
      <c r="T343" s="50"/>
      <c r="U343" s="50"/>
      <c r="V343" s="50"/>
      <c r="W343" s="78">
        <f t="shared" si="42"/>
        <v>1113</v>
      </c>
      <c r="X343" s="9" t="s">
        <v>498</v>
      </c>
    </row>
    <row r="344" spans="1:24" ht="26.25" x14ac:dyDescent="0.25">
      <c r="A344" s="5" t="s">
        <v>117</v>
      </c>
      <c r="B344" s="5" t="s">
        <v>25</v>
      </c>
      <c r="C344" s="8" t="s">
        <v>24</v>
      </c>
      <c r="D344" s="50">
        <f>89811+1899</f>
        <v>91710</v>
      </c>
      <c r="E344" s="50"/>
      <c r="F344" s="50"/>
      <c r="G344" s="50"/>
      <c r="H344" s="50"/>
      <c r="I344" s="50"/>
      <c r="J344" s="50"/>
      <c r="K344" s="50"/>
      <c r="L344" s="50"/>
      <c r="M344" s="50"/>
      <c r="N344" s="50"/>
      <c r="O344" s="78">
        <f t="shared" si="41"/>
        <v>91710</v>
      </c>
      <c r="P344" s="50"/>
      <c r="Q344" s="50"/>
      <c r="R344" s="50"/>
      <c r="S344" s="50"/>
      <c r="T344" s="50"/>
      <c r="U344" s="50"/>
      <c r="V344" s="50"/>
      <c r="W344" s="78">
        <f t="shared" si="42"/>
        <v>91710</v>
      </c>
      <c r="X344" s="9" t="s">
        <v>498</v>
      </c>
    </row>
    <row r="345" spans="1:24" x14ac:dyDescent="0.25">
      <c r="A345" s="5" t="s">
        <v>117</v>
      </c>
      <c r="B345" s="5" t="s">
        <v>26</v>
      </c>
      <c r="C345" s="8" t="s">
        <v>27</v>
      </c>
      <c r="D345" s="50">
        <v>25225</v>
      </c>
      <c r="E345" s="50">
        <v>1908</v>
      </c>
      <c r="F345" s="50"/>
      <c r="G345" s="50">
        <v>1500</v>
      </c>
      <c r="H345" s="50">
        <v>12120</v>
      </c>
      <c r="I345" s="50">
        <v>999</v>
      </c>
      <c r="J345" s="50">
        <v>19360</v>
      </c>
      <c r="K345" s="50">
        <v>1400</v>
      </c>
      <c r="L345" s="50">
        <v>3435</v>
      </c>
      <c r="M345" s="50">
        <v>7517</v>
      </c>
      <c r="N345" s="50"/>
      <c r="O345" s="78">
        <f t="shared" si="41"/>
        <v>73464</v>
      </c>
      <c r="P345" s="50"/>
      <c r="Q345" s="50">
        <v>2881</v>
      </c>
      <c r="R345" s="50">
        <v>7500</v>
      </c>
      <c r="S345" s="50"/>
      <c r="T345" s="50"/>
      <c r="U345" s="50"/>
      <c r="V345" s="50"/>
      <c r="W345" s="78">
        <f t="shared" si="42"/>
        <v>83845</v>
      </c>
      <c r="X345" s="9" t="s">
        <v>498</v>
      </c>
    </row>
    <row r="346" spans="1:24" ht="26.25" x14ac:dyDescent="0.25">
      <c r="A346" s="5" t="s">
        <v>117</v>
      </c>
      <c r="B346" s="5" t="s">
        <v>380</v>
      </c>
      <c r="C346" s="8" t="s">
        <v>27</v>
      </c>
      <c r="D346" s="50"/>
      <c r="E346" s="50"/>
      <c r="F346" s="50"/>
      <c r="G346" s="50"/>
      <c r="H346" s="50"/>
      <c r="I346" s="50"/>
      <c r="J346" s="50"/>
      <c r="K346" s="50"/>
      <c r="L346" s="50">
        <v>2931</v>
      </c>
      <c r="M346" s="50"/>
      <c r="N346" s="50"/>
      <c r="O346" s="78">
        <f t="shared" si="41"/>
        <v>2931</v>
      </c>
      <c r="P346" s="50"/>
      <c r="Q346" s="50"/>
      <c r="R346" s="50"/>
      <c r="S346" s="50"/>
      <c r="T346" s="50"/>
      <c r="U346" s="50"/>
      <c r="V346" s="50"/>
      <c r="W346" s="78">
        <f t="shared" si="42"/>
        <v>2931</v>
      </c>
      <c r="X346" s="9" t="s">
        <v>498</v>
      </c>
    </row>
    <row r="347" spans="1:24" ht="26.25" x14ac:dyDescent="0.25">
      <c r="A347" s="5" t="s">
        <v>117</v>
      </c>
      <c r="B347" s="5" t="s">
        <v>381</v>
      </c>
      <c r="C347" s="8" t="s">
        <v>27</v>
      </c>
      <c r="D347" s="50"/>
      <c r="E347" s="50"/>
      <c r="F347" s="50"/>
      <c r="G347" s="50"/>
      <c r="H347" s="50"/>
      <c r="I347" s="50"/>
      <c r="J347" s="50"/>
      <c r="K347" s="50"/>
      <c r="L347" s="50">
        <v>2931</v>
      </c>
      <c r="M347" s="50"/>
      <c r="N347" s="50"/>
      <c r="O347" s="78">
        <f t="shared" si="41"/>
        <v>2931</v>
      </c>
      <c r="P347" s="50"/>
      <c r="Q347" s="50"/>
      <c r="R347" s="50"/>
      <c r="S347" s="50"/>
      <c r="T347" s="50"/>
      <c r="U347" s="50"/>
      <c r="V347" s="50"/>
      <c r="W347" s="78">
        <f t="shared" si="42"/>
        <v>2931</v>
      </c>
      <c r="X347" s="9" t="s">
        <v>498</v>
      </c>
    </row>
    <row r="348" spans="1:24" x14ac:dyDescent="0.25">
      <c r="A348" s="5" t="s">
        <v>117</v>
      </c>
      <c r="B348" s="5" t="s">
        <v>29</v>
      </c>
      <c r="C348" s="8" t="s">
        <v>27</v>
      </c>
      <c r="D348" s="50"/>
      <c r="E348" s="50"/>
      <c r="F348" s="50"/>
      <c r="G348" s="50"/>
      <c r="H348" s="50"/>
      <c r="I348" s="50"/>
      <c r="J348" s="50"/>
      <c r="K348" s="50"/>
      <c r="L348" s="50">
        <v>1614</v>
      </c>
      <c r="M348" s="50"/>
      <c r="N348" s="50"/>
      <c r="O348" s="78">
        <f t="shared" si="41"/>
        <v>1614</v>
      </c>
      <c r="P348" s="50"/>
      <c r="Q348" s="50"/>
      <c r="R348" s="50"/>
      <c r="S348" s="50"/>
      <c r="T348" s="50"/>
      <c r="U348" s="50"/>
      <c r="V348" s="50"/>
      <c r="W348" s="78">
        <f t="shared" si="42"/>
        <v>1614</v>
      </c>
      <c r="X348" s="9" t="s">
        <v>498</v>
      </c>
    </row>
    <row r="349" spans="1:24" ht="26.25" x14ac:dyDescent="0.25">
      <c r="A349" s="5" t="s">
        <v>117</v>
      </c>
      <c r="B349" s="5" t="s">
        <v>28</v>
      </c>
      <c r="C349" s="8" t="s">
        <v>27</v>
      </c>
      <c r="D349" s="50">
        <v>2690</v>
      </c>
      <c r="E349" s="50"/>
      <c r="F349" s="50"/>
      <c r="G349" s="50"/>
      <c r="H349" s="50"/>
      <c r="I349" s="50"/>
      <c r="J349" s="50"/>
      <c r="K349" s="50"/>
      <c r="L349" s="50"/>
      <c r="M349" s="50"/>
      <c r="N349" s="50"/>
      <c r="O349" s="78">
        <f t="shared" si="41"/>
        <v>2690</v>
      </c>
      <c r="P349" s="50"/>
      <c r="Q349" s="50"/>
      <c r="R349" s="50"/>
      <c r="S349" s="50"/>
      <c r="T349" s="50"/>
      <c r="U349" s="50"/>
      <c r="V349" s="50"/>
      <c r="W349" s="78">
        <f t="shared" si="42"/>
        <v>2690</v>
      </c>
      <c r="X349" s="9" t="s">
        <v>494</v>
      </c>
    </row>
    <row r="350" spans="1:24" x14ac:dyDescent="0.25">
      <c r="A350" s="5" t="s">
        <v>117</v>
      </c>
      <c r="B350" s="5" t="s">
        <v>36</v>
      </c>
      <c r="C350" s="8" t="s">
        <v>31</v>
      </c>
      <c r="D350" s="50"/>
      <c r="E350" s="50"/>
      <c r="F350" s="50"/>
      <c r="G350" s="50"/>
      <c r="H350" s="50"/>
      <c r="I350" s="50"/>
      <c r="J350" s="50"/>
      <c r="K350" s="50">
        <v>14620</v>
      </c>
      <c r="L350" s="50"/>
      <c r="M350" s="50">
        <v>2240</v>
      </c>
      <c r="N350" s="50"/>
      <c r="O350" s="78">
        <f t="shared" si="41"/>
        <v>16860</v>
      </c>
      <c r="P350" s="50"/>
      <c r="Q350" s="50"/>
      <c r="R350" s="50"/>
      <c r="S350" s="50"/>
      <c r="T350" s="50"/>
      <c r="U350" s="50"/>
      <c r="V350" s="50"/>
      <c r="W350" s="78">
        <f t="shared" si="42"/>
        <v>16860</v>
      </c>
      <c r="X350" s="9" t="s">
        <v>494</v>
      </c>
    </row>
    <row r="351" spans="1:24" ht="30" x14ac:dyDescent="0.25">
      <c r="A351" s="5" t="s">
        <v>117</v>
      </c>
      <c r="B351" s="5" t="s">
        <v>122</v>
      </c>
      <c r="C351" s="8" t="s">
        <v>33</v>
      </c>
      <c r="D351" s="50"/>
      <c r="E351" s="50"/>
      <c r="F351" s="50"/>
      <c r="G351" s="50">
        <v>86</v>
      </c>
      <c r="H351" s="50">
        <v>1040</v>
      </c>
      <c r="I351" s="50"/>
      <c r="J351" s="50"/>
      <c r="K351" s="50"/>
      <c r="L351" s="50"/>
      <c r="M351" s="50"/>
      <c r="N351" s="50"/>
      <c r="O351" s="78">
        <f t="shared" si="41"/>
        <v>1126</v>
      </c>
      <c r="P351" s="50"/>
      <c r="Q351" s="50"/>
      <c r="R351" s="50">
        <v>80</v>
      </c>
      <c r="S351" s="50"/>
      <c r="T351" s="50"/>
      <c r="U351" s="50"/>
      <c r="V351" s="50"/>
      <c r="W351" s="78">
        <f t="shared" si="42"/>
        <v>1206</v>
      </c>
      <c r="X351" s="9" t="s">
        <v>496</v>
      </c>
    </row>
    <row r="352" spans="1:24" ht="30" x14ac:dyDescent="0.25">
      <c r="A352" s="5" t="s">
        <v>117</v>
      </c>
      <c r="B352" s="5" t="s">
        <v>32</v>
      </c>
      <c r="C352" s="8" t="s">
        <v>33</v>
      </c>
      <c r="D352" s="50"/>
      <c r="E352" s="50"/>
      <c r="F352" s="50"/>
      <c r="G352" s="50"/>
      <c r="H352" s="50"/>
      <c r="I352" s="50"/>
      <c r="J352" s="50"/>
      <c r="K352" s="50">
        <v>1050</v>
      </c>
      <c r="L352" s="50"/>
      <c r="M352" s="50"/>
      <c r="N352" s="50"/>
      <c r="O352" s="78">
        <f t="shared" si="41"/>
        <v>1050</v>
      </c>
      <c r="P352" s="50"/>
      <c r="Q352" s="50"/>
      <c r="R352" s="50">
        <v>300</v>
      </c>
      <c r="S352" s="50"/>
      <c r="T352" s="50"/>
      <c r="U352" s="50"/>
      <c r="V352" s="50"/>
      <c r="W352" s="78">
        <f t="shared" si="42"/>
        <v>1350</v>
      </c>
      <c r="X352" s="9" t="s">
        <v>496</v>
      </c>
    </row>
    <row r="353" spans="1:24" x14ac:dyDescent="0.25">
      <c r="A353" s="5" t="s">
        <v>117</v>
      </c>
      <c r="B353" s="5" t="s">
        <v>39</v>
      </c>
      <c r="C353" s="8" t="s">
        <v>27</v>
      </c>
      <c r="D353" s="50">
        <v>112032</v>
      </c>
      <c r="E353" s="50"/>
      <c r="F353" s="50"/>
      <c r="G353" s="50"/>
      <c r="H353" s="50"/>
      <c r="I353" s="50"/>
      <c r="J353" s="50"/>
      <c r="K353" s="50"/>
      <c r="L353" s="50"/>
      <c r="M353" s="50"/>
      <c r="N353" s="50"/>
      <c r="O353" s="78">
        <f t="shared" si="41"/>
        <v>112032</v>
      </c>
      <c r="P353" s="50"/>
      <c r="Q353" s="50"/>
      <c r="R353" s="50"/>
      <c r="S353" s="50"/>
      <c r="T353" s="50"/>
      <c r="U353" s="50"/>
      <c r="V353" s="50"/>
      <c r="W353" s="78">
        <f t="shared" si="42"/>
        <v>112032</v>
      </c>
      <c r="X353" s="9" t="s">
        <v>498</v>
      </c>
    </row>
    <row r="354" spans="1:24" ht="26.25" x14ac:dyDescent="0.25">
      <c r="A354" s="5" t="s">
        <v>117</v>
      </c>
      <c r="B354" s="5" t="s">
        <v>123</v>
      </c>
      <c r="C354" s="8" t="s">
        <v>41</v>
      </c>
      <c r="D354" s="50">
        <v>4584</v>
      </c>
      <c r="E354" s="50"/>
      <c r="F354" s="50"/>
      <c r="G354" s="50"/>
      <c r="H354" s="50"/>
      <c r="I354" s="50"/>
      <c r="J354" s="50"/>
      <c r="K354" s="50"/>
      <c r="L354" s="50"/>
      <c r="M354" s="50"/>
      <c r="N354" s="50"/>
      <c r="O354" s="78">
        <f t="shared" si="41"/>
        <v>4584</v>
      </c>
      <c r="P354" s="50"/>
      <c r="Q354" s="50"/>
      <c r="R354" s="50"/>
      <c r="S354" s="50"/>
      <c r="T354" s="50"/>
      <c r="U354" s="50"/>
      <c r="V354" s="50"/>
      <c r="W354" s="78">
        <f t="shared" si="42"/>
        <v>4584</v>
      </c>
      <c r="X354" s="9" t="s">
        <v>498</v>
      </c>
    </row>
    <row r="355" spans="1:24" ht="26.25" x14ac:dyDescent="0.25">
      <c r="A355" s="5" t="s">
        <v>117</v>
      </c>
      <c r="B355" s="5" t="s">
        <v>124</v>
      </c>
      <c r="C355" s="8" t="s">
        <v>24</v>
      </c>
      <c r="D355" s="50">
        <v>1024</v>
      </c>
      <c r="E355" s="50"/>
      <c r="F355" s="50"/>
      <c r="G355" s="50"/>
      <c r="H355" s="50"/>
      <c r="I355" s="50"/>
      <c r="J355" s="50"/>
      <c r="K355" s="50"/>
      <c r="L355" s="50"/>
      <c r="M355" s="50"/>
      <c r="N355" s="50"/>
      <c r="O355" s="78">
        <f t="shared" si="41"/>
        <v>1024</v>
      </c>
      <c r="P355" s="50"/>
      <c r="Q355" s="50"/>
      <c r="R355" s="50"/>
      <c r="S355" s="50"/>
      <c r="T355" s="50"/>
      <c r="U355" s="50"/>
      <c r="V355" s="50"/>
      <c r="W355" s="78">
        <f t="shared" si="42"/>
        <v>1024</v>
      </c>
      <c r="X355" s="9" t="s">
        <v>498</v>
      </c>
    </row>
    <row r="356" spans="1:24" ht="26.25" x14ac:dyDescent="0.25">
      <c r="A356" s="5" t="s">
        <v>117</v>
      </c>
      <c r="B356" s="5" t="s">
        <v>42</v>
      </c>
      <c r="C356" s="8" t="s">
        <v>24</v>
      </c>
      <c r="D356" s="50">
        <v>41048</v>
      </c>
      <c r="E356" s="50"/>
      <c r="F356" s="50"/>
      <c r="G356" s="50"/>
      <c r="H356" s="50"/>
      <c r="I356" s="50"/>
      <c r="J356" s="50"/>
      <c r="K356" s="50"/>
      <c r="L356" s="50"/>
      <c r="M356" s="50"/>
      <c r="N356" s="50"/>
      <c r="O356" s="78">
        <f t="shared" si="41"/>
        <v>41048</v>
      </c>
      <c r="P356" s="50"/>
      <c r="Q356" s="50"/>
      <c r="R356" s="50"/>
      <c r="S356" s="50"/>
      <c r="T356" s="50"/>
      <c r="U356" s="50"/>
      <c r="V356" s="50"/>
      <c r="W356" s="78">
        <f t="shared" si="42"/>
        <v>41048</v>
      </c>
      <c r="X356" s="9" t="s">
        <v>498</v>
      </c>
    </row>
    <row r="357" spans="1:24" ht="30" x14ac:dyDescent="0.25">
      <c r="A357" s="5" t="s">
        <v>117</v>
      </c>
      <c r="B357" s="5" t="s">
        <v>43</v>
      </c>
      <c r="C357" s="8" t="s">
        <v>44</v>
      </c>
      <c r="D357" s="50"/>
      <c r="E357" s="50"/>
      <c r="F357" s="50"/>
      <c r="G357" s="50"/>
      <c r="H357" s="50"/>
      <c r="I357" s="50"/>
      <c r="J357" s="50"/>
      <c r="K357" s="50"/>
      <c r="L357" s="50"/>
      <c r="M357" s="50"/>
      <c r="N357" s="50"/>
      <c r="O357" s="78">
        <f t="shared" si="41"/>
        <v>0</v>
      </c>
      <c r="P357" s="50"/>
      <c r="Q357" s="50"/>
      <c r="R357" s="50"/>
      <c r="S357" s="50"/>
      <c r="T357" s="50"/>
      <c r="U357" s="50">
        <v>18103</v>
      </c>
      <c r="V357" s="50"/>
      <c r="W357" s="78">
        <f t="shared" si="42"/>
        <v>18103</v>
      </c>
      <c r="X357" s="9" t="s">
        <v>496</v>
      </c>
    </row>
    <row r="358" spans="1:24" x14ac:dyDescent="0.25">
      <c r="A358" s="5" t="s">
        <v>117</v>
      </c>
      <c r="B358" s="5" t="s">
        <v>45</v>
      </c>
      <c r="C358" s="8"/>
      <c r="D358" s="50">
        <v>11343</v>
      </c>
      <c r="E358" s="50"/>
      <c r="F358" s="50"/>
      <c r="G358" s="50"/>
      <c r="H358" s="50"/>
      <c r="I358" s="50"/>
      <c r="J358" s="50"/>
      <c r="K358" s="50"/>
      <c r="L358" s="50"/>
      <c r="M358" s="50"/>
      <c r="N358" s="50"/>
      <c r="O358" s="78">
        <f t="shared" si="41"/>
        <v>11343</v>
      </c>
      <c r="P358" s="50"/>
      <c r="Q358" s="50"/>
      <c r="R358" s="50"/>
      <c r="S358" s="50"/>
      <c r="T358" s="50"/>
      <c r="U358" s="50"/>
      <c r="V358" s="50"/>
      <c r="W358" s="78">
        <f t="shared" si="42"/>
        <v>11343</v>
      </c>
      <c r="X358" s="9" t="s">
        <v>488</v>
      </c>
    </row>
    <row r="359" spans="1:24" x14ac:dyDescent="0.25">
      <c r="A359" s="5" t="s">
        <v>117</v>
      </c>
      <c r="B359" s="5" t="s">
        <v>98</v>
      </c>
      <c r="C359" s="8"/>
      <c r="D359" s="50">
        <v>9104</v>
      </c>
      <c r="E359" s="50"/>
      <c r="F359" s="50"/>
      <c r="G359" s="50"/>
      <c r="H359" s="50"/>
      <c r="I359" s="50"/>
      <c r="J359" s="50"/>
      <c r="K359" s="50"/>
      <c r="L359" s="50"/>
      <c r="M359" s="50"/>
      <c r="N359" s="50"/>
      <c r="O359" s="78">
        <f t="shared" si="41"/>
        <v>9104</v>
      </c>
      <c r="P359" s="50"/>
      <c r="Q359" s="50"/>
      <c r="R359" s="50"/>
      <c r="S359" s="50"/>
      <c r="T359" s="50"/>
      <c r="U359" s="50"/>
      <c r="V359" s="50"/>
      <c r="W359" s="78">
        <f t="shared" si="42"/>
        <v>9104</v>
      </c>
      <c r="X359" s="9" t="s">
        <v>488</v>
      </c>
    </row>
    <row r="360" spans="1:24" x14ac:dyDescent="0.25">
      <c r="A360" s="21" t="s">
        <v>117</v>
      </c>
      <c r="B360" s="21" t="s">
        <v>47</v>
      </c>
      <c r="C360" s="22"/>
      <c r="D360" s="23">
        <f t="shared" ref="D360:M360" si="43">SUM(D331:D359)</f>
        <v>706336</v>
      </c>
      <c r="E360" s="23">
        <f t="shared" si="43"/>
        <v>5023</v>
      </c>
      <c r="F360" s="23">
        <f t="shared" si="43"/>
        <v>0</v>
      </c>
      <c r="G360" s="23">
        <f t="shared" si="43"/>
        <v>4943</v>
      </c>
      <c r="H360" s="23">
        <f t="shared" si="43"/>
        <v>27607</v>
      </c>
      <c r="I360" s="23">
        <f t="shared" si="43"/>
        <v>4814</v>
      </c>
      <c r="J360" s="23">
        <f t="shared" si="43"/>
        <v>46728</v>
      </c>
      <c r="K360" s="23">
        <f t="shared" si="43"/>
        <v>29780</v>
      </c>
      <c r="L360" s="23">
        <f t="shared" si="43"/>
        <v>26417</v>
      </c>
      <c r="M360" s="23">
        <f t="shared" si="43"/>
        <v>17717</v>
      </c>
      <c r="N360" s="23">
        <f t="shared" ref="N360:W360" si="44">SUM(N331:N359)</f>
        <v>0</v>
      </c>
      <c r="O360" s="23">
        <f t="shared" si="44"/>
        <v>869365</v>
      </c>
      <c r="P360" s="23">
        <f t="shared" si="44"/>
        <v>64</v>
      </c>
      <c r="Q360" s="23">
        <f t="shared" si="44"/>
        <v>75242</v>
      </c>
      <c r="R360" s="23">
        <f t="shared" si="44"/>
        <v>35355</v>
      </c>
      <c r="S360" s="23">
        <f t="shared" si="44"/>
        <v>3200</v>
      </c>
      <c r="T360" s="23">
        <f t="shared" si="44"/>
        <v>0</v>
      </c>
      <c r="U360" s="23">
        <f t="shared" si="44"/>
        <v>18103</v>
      </c>
      <c r="V360" s="23">
        <f t="shared" si="44"/>
        <v>0</v>
      </c>
      <c r="W360" s="23">
        <f t="shared" si="44"/>
        <v>1001329</v>
      </c>
      <c r="X360" s="9"/>
    </row>
    <row r="361" spans="1:24" x14ac:dyDescent="0.25">
      <c r="A361" s="5" t="s">
        <v>125</v>
      </c>
      <c r="B361" s="5" t="s">
        <v>10</v>
      </c>
      <c r="C361" s="8" t="s">
        <v>11</v>
      </c>
      <c r="D361" s="50">
        <v>17005</v>
      </c>
      <c r="E361" s="50">
        <v>4440</v>
      </c>
      <c r="F361" s="50"/>
      <c r="G361" s="50">
        <v>400</v>
      </c>
      <c r="H361" s="50">
        <v>2450</v>
      </c>
      <c r="I361" s="50">
        <v>332</v>
      </c>
      <c r="J361" s="50">
        <v>2300</v>
      </c>
      <c r="K361" s="50">
        <v>6200</v>
      </c>
      <c r="L361" s="50"/>
      <c r="M361" s="50"/>
      <c r="N361" s="50"/>
      <c r="O361" s="78">
        <f t="shared" ref="O361:O382" si="45">D361+E361+F361+G361+H361+J361+K361+L361+M361+N361+I361</f>
        <v>33127</v>
      </c>
      <c r="P361" s="50">
        <v>60</v>
      </c>
      <c r="Q361" s="50">
        <v>11300</v>
      </c>
      <c r="R361" s="50">
        <v>14050</v>
      </c>
      <c r="S361" s="50"/>
      <c r="T361" s="50"/>
      <c r="U361" s="50"/>
      <c r="V361" s="50"/>
      <c r="W361" s="78">
        <f t="shared" ref="W361:W382" si="46">O361+P361+Q361+R361+S361+T361+U361+V361</f>
        <v>58537</v>
      </c>
      <c r="X361" s="9" t="s">
        <v>488</v>
      </c>
    </row>
    <row r="362" spans="1:24" x14ac:dyDescent="0.25">
      <c r="A362" s="5" t="s">
        <v>125</v>
      </c>
      <c r="B362" s="5" t="s">
        <v>34</v>
      </c>
      <c r="C362" s="8" t="s">
        <v>35</v>
      </c>
      <c r="D362" s="50"/>
      <c r="E362" s="50"/>
      <c r="F362" s="50"/>
      <c r="G362" s="50"/>
      <c r="H362" s="50"/>
      <c r="I362" s="50"/>
      <c r="J362" s="50"/>
      <c r="K362" s="50">
        <v>240</v>
      </c>
      <c r="L362" s="50"/>
      <c r="M362" s="50"/>
      <c r="N362" s="50"/>
      <c r="O362" s="78">
        <f t="shared" si="45"/>
        <v>240</v>
      </c>
      <c r="P362" s="50"/>
      <c r="Q362" s="50">
        <v>50</v>
      </c>
      <c r="R362" s="50">
        <v>100</v>
      </c>
      <c r="S362" s="50"/>
      <c r="T362" s="50"/>
      <c r="U362" s="50"/>
      <c r="V362" s="50"/>
      <c r="W362" s="78">
        <f t="shared" si="46"/>
        <v>390</v>
      </c>
      <c r="X362" s="9" t="s">
        <v>488</v>
      </c>
    </row>
    <row r="363" spans="1:24" ht="26.25" x14ac:dyDescent="0.25">
      <c r="A363" s="5" t="s">
        <v>125</v>
      </c>
      <c r="B363" s="5" t="s">
        <v>126</v>
      </c>
      <c r="C363" s="8" t="s">
        <v>13</v>
      </c>
      <c r="D363" s="50">
        <v>98443</v>
      </c>
      <c r="E363" s="50">
        <v>110</v>
      </c>
      <c r="F363" s="50"/>
      <c r="G363" s="50">
        <v>500</v>
      </c>
      <c r="H363" s="50">
        <v>2600</v>
      </c>
      <c r="I363" s="50">
        <v>928</v>
      </c>
      <c r="J363" s="50"/>
      <c r="K363" s="50">
        <v>3900</v>
      </c>
      <c r="L363" s="50"/>
      <c r="M363" s="50"/>
      <c r="N363" s="50"/>
      <c r="O363" s="78">
        <f t="shared" si="45"/>
        <v>106481</v>
      </c>
      <c r="P363" s="50"/>
      <c r="Q363" s="50">
        <v>13500</v>
      </c>
      <c r="R363" s="50">
        <v>14000</v>
      </c>
      <c r="S363" s="50"/>
      <c r="T363" s="50"/>
      <c r="U363" s="50"/>
      <c r="V363" s="50"/>
      <c r="W363" s="78">
        <f t="shared" si="46"/>
        <v>133981</v>
      </c>
      <c r="X363" s="9" t="s">
        <v>489</v>
      </c>
    </row>
    <row r="364" spans="1:24" x14ac:dyDescent="0.25">
      <c r="A364" s="5" t="s">
        <v>125</v>
      </c>
      <c r="B364" s="5" t="s">
        <v>127</v>
      </c>
      <c r="C364" s="8" t="s">
        <v>13</v>
      </c>
      <c r="D364" s="50"/>
      <c r="E364" s="50"/>
      <c r="F364" s="50"/>
      <c r="G364" s="50">
        <v>110</v>
      </c>
      <c r="H364" s="50">
        <v>1700</v>
      </c>
      <c r="I364" s="50">
        <v>31</v>
      </c>
      <c r="J364" s="50">
        <v>2100</v>
      </c>
      <c r="K364" s="50"/>
      <c r="L364" s="50"/>
      <c r="M364" s="50"/>
      <c r="N364" s="50"/>
      <c r="O364" s="78">
        <f t="shared" si="45"/>
        <v>3941</v>
      </c>
      <c r="P364" s="50">
        <v>15</v>
      </c>
      <c r="Q364" s="50">
        <v>550</v>
      </c>
      <c r="R364" s="50">
        <v>200</v>
      </c>
      <c r="S364" s="50"/>
      <c r="T364" s="50"/>
      <c r="U364" s="50"/>
      <c r="V364" s="50"/>
      <c r="W364" s="78">
        <f t="shared" si="46"/>
        <v>4706</v>
      </c>
      <c r="X364" s="9" t="s">
        <v>493</v>
      </c>
    </row>
    <row r="365" spans="1:24" x14ac:dyDescent="0.25">
      <c r="A365" s="5" t="s">
        <v>125</v>
      </c>
      <c r="B365" s="5" t="s">
        <v>128</v>
      </c>
      <c r="C365" s="8" t="s">
        <v>13</v>
      </c>
      <c r="D365" s="50"/>
      <c r="E365" s="50"/>
      <c r="F365" s="50"/>
      <c r="G365" s="50">
        <v>60</v>
      </c>
      <c r="H365" s="50">
        <v>1450</v>
      </c>
      <c r="I365" s="50">
        <v>68</v>
      </c>
      <c r="J365" s="50">
        <v>1800</v>
      </c>
      <c r="K365" s="50"/>
      <c r="L365" s="50"/>
      <c r="M365" s="50"/>
      <c r="N365" s="50"/>
      <c r="O365" s="78">
        <f t="shared" si="45"/>
        <v>3378</v>
      </c>
      <c r="P365" s="50"/>
      <c r="Q365" s="50">
        <v>400</v>
      </c>
      <c r="R365" s="50">
        <v>500</v>
      </c>
      <c r="S365" s="50"/>
      <c r="T365" s="50"/>
      <c r="U365" s="50"/>
      <c r="V365" s="50"/>
      <c r="W365" s="78">
        <f t="shared" si="46"/>
        <v>4278</v>
      </c>
      <c r="X365" s="9" t="s">
        <v>493</v>
      </c>
    </row>
    <row r="366" spans="1:24" ht="26.25" x14ac:dyDescent="0.25">
      <c r="A366" s="5" t="s">
        <v>125</v>
      </c>
      <c r="B366" s="5" t="s">
        <v>129</v>
      </c>
      <c r="C366" s="10" t="s">
        <v>85</v>
      </c>
      <c r="D366" s="50"/>
      <c r="E366" s="50"/>
      <c r="F366" s="50"/>
      <c r="G366" s="50"/>
      <c r="H366" s="50"/>
      <c r="I366" s="50"/>
      <c r="J366" s="50"/>
      <c r="K366" s="50"/>
      <c r="L366" s="50"/>
      <c r="M366" s="50"/>
      <c r="N366" s="50"/>
      <c r="O366" s="78">
        <f t="shared" si="45"/>
        <v>0</v>
      </c>
      <c r="P366" s="50"/>
      <c r="Q366" s="50">
        <v>1500</v>
      </c>
      <c r="R366" s="50">
        <v>2500</v>
      </c>
      <c r="S366" s="50"/>
      <c r="T366" s="50"/>
      <c r="U366" s="50"/>
      <c r="V366" s="50"/>
      <c r="W366" s="78">
        <f t="shared" si="46"/>
        <v>4000</v>
      </c>
      <c r="X366" s="9" t="s">
        <v>506</v>
      </c>
    </row>
    <row r="367" spans="1:24" ht="26.25" x14ac:dyDescent="0.25">
      <c r="A367" s="5" t="s">
        <v>125</v>
      </c>
      <c r="B367" s="5" t="s">
        <v>130</v>
      </c>
      <c r="C367" s="10" t="s">
        <v>85</v>
      </c>
      <c r="D367" s="50"/>
      <c r="E367" s="50"/>
      <c r="F367" s="50">
        <v>565</v>
      </c>
      <c r="G367" s="50">
        <v>100</v>
      </c>
      <c r="H367" s="50">
        <v>124</v>
      </c>
      <c r="I367" s="50"/>
      <c r="J367" s="50"/>
      <c r="K367" s="50"/>
      <c r="L367" s="50"/>
      <c r="M367" s="50"/>
      <c r="N367" s="50"/>
      <c r="O367" s="78">
        <f t="shared" si="45"/>
        <v>789</v>
      </c>
      <c r="P367" s="50"/>
      <c r="Q367" s="50">
        <v>1000</v>
      </c>
      <c r="R367" s="50">
        <v>1500</v>
      </c>
      <c r="S367" s="50"/>
      <c r="T367" s="50"/>
      <c r="U367" s="50"/>
      <c r="V367" s="50"/>
      <c r="W367" s="78">
        <f t="shared" si="46"/>
        <v>3289</v>
      </c>
      <c r="X367" s="9" t="s">
        <v>506</v>
      </c>
    </row>
    <row r="368" spans="1:24" ht="26.25" x14ac:dyDescent="0.25">
      <c r="A368" s="5" t="s">
        <v>125</v>
      </c>
      <c r="B368" s="5" t="s">
        <v>132</v>
      </c>
      <c r="C368" s="8" t="s">
        <v>19</v>
      </c>
      <c r="D368" s="50">
        <v>1698</v>
      </c>
      <c r="E368" s="50">
        <v>0</v>
      </c>
      <c r="F368" s="50"/>
      <c r="G368" s="50"/>
      <c r="H368" s="50"/>
      <c r="I368" s="50"/>
      <c r="J368" s="50"/>
      <c r="K368" s="50"/>
      <c r="L368" s="50"/>
      <c r="M368" s="50"/>
      <c r="N368" s="50"/>
      <c r="O368" s="78">
        <f t="shared" si="45"/>
        <v>1698</v>
      </c>
      <c r="P368" s="50"/>
      <c r="Q368" s="50"/>
      <c r="R368" s="50">
        <v>1600</v>
      </c>
      <c r="S368" s="50"/>
      <c r="T368" s="50"/>
      <c r="U368" s="50"/>
      <c r="V368" s="50"/>
      <c r="W368" s="78">
        <f t="shared" si="46"/>
        <v>3298</v>
      </c>
      <c r="X368" s="9" t="s">
        <v>492</v>
      </c>
    </row>
    <row r="369" spans="1:24" ht="26.25" x14ac:dyDescent="0.25">
      <c r="A369" s="5" t="s">
        <v>125</v>
      </c>
      <c r="B369" s="5" t="s">
        <v>133</v>
      </c>
      <c r="C369" s="8" t="s">
        <v>134</v>
      </c>
      <c r="D369" s="50">
        <v>8503</v>
      </c>
      <c r="E369" s="50">
        <v>230</v>
      </c>
      <c r="F369" s="50"/>
      <c r="G369" s="50">
        <v>105</v>
      </c>
      <c r="H369" s="50">
        <v>1200</v>
      </c>
      <c r="I369" s="50"/>
      <c r="J369" s="50">
        <v>3000</v>
      </c>
      <c r="K369" s="50">
        <v>240</v>
      </c>
      <c r="L369" s="50"/>
      <c r="M369" s="50"/>
      <c r="N369" s="50"/>
      <c r="O369" s="78">
        <f t="shared" si="45"/>
        <v>13278</v>
      </c>
      <c r="P369" s="50"/>
      <c r="Q369" s="50">
        <v>110</v>
      </c>
      <c r="R369" s="50">
        <v>1600</v>
      </c>
      <c r="S369" s="50"/>
      <c r="T369" s="50"/>
      <c r="U369" s="50"/>
      <c r="V369" s="50"/>
      <c r="W369" s="78">
        <f t="shared" si="46"/>
        <v>14988</v>
      </c>
      <c r="X369" s="9" t="s">
        <v>494</v>
      </c>
    </row>
    <row r="370" spans="1:24" x14ac:dyDescent="0.25">
      <c r="A370" s="5" t="s">
        <v>125</v>
      </c>
      <c r="B370" s="5" t="s">
        <v>135</v>
      </c>
      <c r="C370" s="8" t="s">
        <v>21</v>
      </c>
      <c r="D370" s="50">
        <v>6924</v>
      </c>
      <c r="E370" s="50">
        <v>45</v>
      </c>
      <c r="F370" s="50"/>
      <c r="G370" s="50">
        <v>45</v>
      </c>
      <c r="H370" s="50">
        <v>230</v>
      </c>
      <c r="I370" s="50">
        <v>4</v>
      </c>
      <c r="J370" s="50">
        <v>350</v>
      </c>
      <c r="K370" s="50">
        <v>50</v>
      </c>
      <c r="L370" s="50"/>
      <c r="M370" s="50"/>
      <c r="N370" s="50"/>
      <c r="O370" s="78">
        <f t="shared" si="45"/>
        <v>7648</v>
      </c>
      <c r="P370" s="50">
        <v>20</v>
      </c>
      <c r="Q370" s="50">
        <v>1900</v>
      </c>
      <c r="R370" s="50">
        <v>2000</v>
      </c>
      <c r="S370" s="50">
        <v>1197</v>
      </c>
      <c r="T370" s="50"/>
      <c r="U370" s="50"/>
      <c r="V370" s="50"/>
      <c r="W370" s="78">
        <f t="shared" si="46"/>
        <v>12765</v>
      </c>
      <c r="X370" s="9" t="s">
        <v>493</v>
      </c>
    </row>
    <row r="371" spans="1:24" x14ac:dyDescent="0.25">
      <c r="A371" s="5" t="s">
        <v>125</v>
      </c>
      <c r="B371" s="5" t="s">
        <v>136</v>
      </c>
      <c r="C371" s="8" t="s">
        <v>21</v>
      </c>
      <c r="D371" s="50">
        <v>7728</v>
      </c>
      <c r="E371" s="50">
        <v>10</v>
      </c>
      <c r="F371" s="50"/>
      <c r="G371" s="50">
        <v>40</v>
      </c>
      <c r="H371" s="50">
        <v>190</v>
      </c>
      <c r="I371" s="50"/>
      <c r="J371" s="50">
        <v>250</v>
      </c>
      <c r="K371" s="50">
        <v>20</v>
      </c>
      <c r="L371" s="50"/>
      <c r="M371" s="50"/>
      <c r="N371" s="50"/>
      <c r="O371" s="78">
        <f t="shared" si="45"/>
        <v>8238</v>
      </c>
      <c r="P371" s="50"/>
      <c r="Q371" s="50">
        <v>430</v>
      </c>
      <c r="R371" s="50">
        <v>1200</v>
      </c>
      <c r="S371" s="50">
        <v>1500</v>
      </c>
      <c r="T371" s="50"/>
      <c r="U371" s="50"/>
      <c r="V371" s="50"/>
      <c r="W371" s="78">
        <f t="shared" si="46"/>
        <v>11368</v>
      </c>
      <c r="X371" s="9" t="s">
        <v>493</v>
      </c>
    </row>
    <row r="372" spans="1:24" ht="26.25" x14ac:dyDescent="0.25">
      <c r="A372" s="5" t="s">
        <v>125</v>
      </c>
      <c r="B372" s="5" t="s">
        <v>137</v>
      </c>
      <c r="C372" s="8" t="s">
        <v>21</v>
      </c>
      <c r="D372" s="50">
        <v>36780</v>
      </c>
      <c r="E372" s="50">
        <v>340</v>
      </c>
      <c r="F372" s="50"/>
      <c r="G372" s="50">
        <v>650</v>
      </c>
      <c r="H372" s="50">
        <v>2800</v>
      </c>
      <c r="I372" s="50">
        <v>280</v>
      </c>
      <c r="J372" s="50">
        <v>6500</v>
      </c>
      <c r="K372" s="50">
        <v>2000</v>
      </c>
      <c r="L372" s="50"/>
      <c r="M372" s="50"/>
      <c r="N372" s="50"/>
      <c r="O372" s="78">
        <f t="shared" si="45"/>
        <v>49350</v>
      </c>
      <c r="P372" s="50">
        <v>70</v>
      </c>
      <c r="Q372" s="50">
        <v>10410</v>
      </c>
      <c r="R372" s="50">
        <v>4000</v>
      </c>
      <c r="S372" s="50"/>
      <c r="T372" s="50"/>
      <c r="U372" s="50"/>
      <c r="V372" s="50"/>
      <c r="W372" s="78">
        <f t="shared" si="46"/>
        <v>63830</v>
      </c>
      <c r="X372" s="9" t="s">
        <v>493</v>
      </c>
    </row>
    <row r="373" spans="1:24" x14ac:dyDescent="0.25">
      <c r="A373" s="5" t="s">
        <v>125</v>
      </c>
      <c r="B373" s="5" t="s">
        <v>139</v>
      </c>
      <c r="C373" s="8" t="s">
        <v>21</v>
      </c>
      <c r="D373" s="50"/>
      <c r="E373" s="50"/>
      <c r="F373" s="50"/>
      <c r="G373" s="50"/>
      <c r="H373" s="50"/>
      <c r="I373" s="50"/>
      <c r="J373" s="50"/>
      <c r="K373" s="50"/>
      <c r="L373" s="50"/>
      <c r="M373" s="50"/>
      <c r="N373" s="50"/>
      <c r="O373" s="78">
        <f t="shared" si="45"/>
        <v>0</v>
      </c>
      <c r="P373" s="50"/>
      <c r="Q373" s="50">
        <v>5070</v>
      </c>
      <c r="R373" s="50"/>
      <c r="S373" s="50"/>
      <c r="T373" s="50"/>
      <c r="U373" s="50"/>
      <c r="V373" s="50"/>
      <c r="W373" s="78">
        <f t="shared" si="46"/>
        <v>5070</v>
      </c>
      <c r="X373" s="9" t="s">
        <v>493</v>
      </c>
    </row>
    <row r="374" spans="1:24" x14ac:dyDescent="0.25">
      <c r="A374" s="5" t="s">
        <v>125</v>
      </c>
      <c r="B374" s="5" t="s">
        <v>36</v>
      </c>
      <c r="C374" s="8" t="s">
        <v>31</v>
      </c>
      <c r="D374" s="50"/>
      <c r="E374" s="50"/>
      <c r="F374" s="50"/>
      <c r="G374" s="50"/>
      <c r="H374" s="50"/>
      <c r="I374" s="50"/>
      <c r="J374" s="50"/>
      <c r="K374" s="50">
        <v>6200</v>
      </c>
      <c r="L374" s="50"/>
      <c r="M374" s="50">
        <v>10000</v>
      </c>
      <c r="N374" s="50"/>
      <c r="O374" s="78">
        <f t="shared" si="45"/>
        <v>16200</v>
      </c>
      <c r="P374" s="50"/>
      <c r="Q374" s="50"/>
      <c r="R374" s="50"/>
      <c r="S374" s="50"/>
      <c r="T374" s="50"/>
      <c r="U374" s="50"/>
      <c r="V374" s="50"/>
      <c r="W374" s="78">
        <f t="shared" si="46"/>
        <v>16200</v>
      </c>
      <c r="X374" s="9" t="s">
        <v>493</v>
      </c>
    </row>
    <row r="375" spans="1:24" ht="30" x14ac:dyDescent="0.25">
      <c r="A375" s="5" t="s">
        <v>125</v>
      </c>
      <c r="B375" s="5" t="s">
        <v>140</v>
      </c>
      <c r="C375" s="8" t="s">
        <v>33</v>
      </c>
      <c r="D375" s="50"/>
      <c r="E375" s="50">
        <v>50</v>
      </c>
      <c r="F375" s="50"/>
      <c r="G375" s="50"/>
      <c r="H375" s="50"/>
      <c r="I375" s="50"/>
      <c r="J375" s="50"/>
      <c r="K375" s="50">
        <v>1330</v>
      </c>
      <c r="L375" s="50"/>
      <c r="M375" s="50"/>
      <c r="N375" s="50"/>
      <c r="O375" s="78">
        <f t="shared" si="45"/>
        <v>1380</v>
      </c>
      <c r="P375" s="50"/>
      <c r="Q375" s="50">
        <v>500</v>
      </c>
      <c r="R375" s="50">
        <v>300</v>
      </c>
      <c r="S375" s="50"/>
      <c r="T375" s="50"/>
      <c r="U375" s="50"/>
      <c r="V375" s="50"/>
      <c r="W375" s="78">
        <f t="shared" si="46"/>
        <v>2180</v>
      </c>
      <c r="X375" s="9" t="s">
        <v>496</v>
      </c>
    </row>
    <row r="376" spans="1:24" ht="30" x14ac:dyDescent="0.25">
      <c r="A376" s="5" t="s">
        <v>125</v>
      </c>
      <c r="B376" s="5" t="s">
        <v>43</v>
      </c>
      <c r="C376" s="8" t="s">
        <v>44</v>
      </c>
      <c r="D376" s="50"/>
      <c r="E376" s="50"/>
      <c r="F376" s="50"/>
      <c r="G376" s="50"/>
      <c r="H376" s="50"/>
      <c r="I376" s="50"/>
      <c r="J376" s="50"/>
      <c r="K376" s="50"/>
      <c r="L376" s="50"/>
      <c r="M376" s="50"/>
      <c r="N376" s="50"/>
      <c r="O376" s="78">
        <f t="shared" si="45"/>
        <v>0</v>
      </c>
      <c r="P376" s="50"/>
      <c r="Q376" s="50"/>
      <c r="R376" s="50"/>
      <c r="S376" s="50"/>
      <c r="T376" s="50"/>
      <c r="U376" s="50">
        <v>14436</v>
      </c>
      <c r="V376" s="50"/>
      <c r="W376" s="78">
        <f t="shared" si="46"/>
        <v>14436</v>
      </c>
      <c r="X376" s="9" t="s">
        <v>496</v>
      </c>
    </row>
    <row r="377" spans="1:24" x14ac:dyDescent="0.25">
      <c r="A377" s="5" t="s">
        <v>125</v>
      </c>
      <c r="B377" s="5" t="s">
        <v>141</v>
      </c>
      <c r="C377" s="8" t="s">
        <v>21</v>
      </c>
      <c r="D377" s="50"/>
      <c r="E377" s="50"/>
      <c r="F377" s="50"/>
      <c r="G377" s="50"/>
      <c r="H377" s="50"/>
      <c r="I377" s="50"/>
      <c r="J377" s="50"/>
      <c r="K377" s="50"/>
      <c r="L377" s="50"/>
      <c r="M377" s="50"/>
      <c r="N377" s="50"/>
      <c r="O377" s="78">
        <f t="shared" si="45"/>
        <v>0</v>
      </c>
      <c r="P377" s="50"/>
      <c r="Q377" s="50">
        <v>2300</v>
      </c>
      <c r="R377" s="50"/>
      <c r="S377" s="50"/>
      <c r="T377" s="50"/>
      <c r="U377" s="50"/>
      <c r="V377" s="50"/>
      <c r="W377" s="78">
        <f t="shared" si="46"/>
        <v>2300</v>
      </c>
      <c r="X377" s="9" t="s">
        <v>488</v>
      </c>
    </row>
    <row r="378" spans="1:24" x14ac:dyDescent="0.25">
      <c r="A378" s="5" t="s">
        <v>125</v>
      </c>
      <c r="B378" s="5" t="s">
        <v>142</v>
      </c>
      <c r="C378" s="8" t="s">
        <v>13</v>
      </c>
      <c r="D378" s="50"/>
      <c r="E378" s="50"/>
      <c r="F378" s="50"/>
      <c r="G378" s="50"/>
      <c r="H378" s="50"/>
      <c r="I378" s="50"/>
      <c r="J378" s="50"/>
      <c r="K378" s="50"/>
      <c r="L378" s="50"/>
      <c r="M378" s="50"/>
      <c r="N378" s="50"/>
      <c r="O378" s="78">
        <f t="shared" si="45"/>
        <v>0</v>
      </c>
      <c r="P378" s="50"/>
      <c r="Q378" s="50">
        <v>300</v>
      </c>
      <c r="R378" s="50"/>
      <c r="S378" s="50"/>
      <c r="T378" s="50"/>
      <c r="U378" s="50"/>
      <c r="V378" s="50"/>
      <c r="W378" s="78">
        <f t="shared" si="46"/>
        <v>300</v>
      </c>
      <c r="X378" s="9" t="s">
        <v>506</v>
      </c>
    </row>
    <row r="379" spans="1:24" ht="26.25" x14ac:dyDescent="0.25">
      <c r="A379" s="5" t="s">
        <v>125</v>
      </c>
      <c r="B379" s="5" t="s">
        <v>362</v>
      </c>
      <c r="C379" s="8" t="s">
        <v>13</v>
      </c>
      <c r="D379" s="50"/>
      <c r="E379" s="50">
        <v>200</v>
      </c>
      <c r="F379" s="50"/>
      <c r="G379" s="50"/>
      <c r="H379" s="50">
        <v>1850</v>
      </c>
      <c r="I379" s="50"/>
      <c r="J379" s="50"/>
      <c r="K379" s="50"/>
      <c r="L379" s="50"/>
      <c r="M379" s="50"/>
      <c r="N379" s="50"/>
      <c r="O379" s="78">
        <f t="shared" si="45"/>
        <v>2050</v>
      </c>
      <c r="P379" s="50"/>
      <c r="Q379" s="50">
        <v>15366</v>
      </c>
      <c r="R379" s="50">
        <v>3500</v>
      </c>
      <c r="S379" s="50"/>
      <c r="T379" s="50"/>
      <c r="U379" s="50"/>
      <c r="V379" s="50"/>
      <c r="W379" s="78">
        <f t="shared" si="46"/>
        <v>20916</v>
      </c>
      <c r="X379" s="9" t="s">
        <v>508</v>
      </c>
    </row>
    <row r="380" spans="1:24" x14ac:dyDescent="0.25">
      <c r="A380" s="5" t="s">
        <v>125</v>
      </c>
      <c r="B380" s="5" t="s">
        <v>361</v>
      </c>
      <c r="C380" s="8" t="s">
        <v>13</v>
      </c>
      <c r="D380" s="50"/>
      <c r="E380" s="50"/>
      <c r="F380" s="50"/>
      <c r="G380" s="50"/>
      <c r="H380" s="50"/>
      <c r="I380" s="50"/>
      <c r="J380" s="50"/>
      <c r="K380" s="50"/>
      <c r="L380" s="50"/>
      <c r="M380" s="50"/>
      <c r="N380" s="50"/>
      <c r="O380" s="78">
        <f t="shared" si="45"/>
        <v>0</v>
      </c>
      <c r="P380" s="50"/>
      <c r="Q380" s="50">
        <v>33481</v>
      </c>
      <c r="R380" s="50"/>
      <c r="S380" s="50"/>
      <c r="T380" s="50"/>
      <c r="U380" s="50"/>
      <c r="V380" s="50"/>
      <c r="W380" s="78">
        <f t="shared" si="46"/>
        <v>33481</v>
      </c>
      <c r="X380" s="9" t="s">
        <v>508</v>
      </c>
    </row>
    <row r="381" spans="1:24" x14ac:dyDescent="0.25">
      <c r="A381" s="5" t="s">
        <v>125</v>
      </c>
      <c r="B381" s="5" t="s">
        <v>45</v>
      </c>
      <c r="C381" s="8"/>
      <c r="D381" s="50">
        <v>3458</v>
      </c>
      <c r="E381" s="50"/>
      <c r="F381" s="50"/>
      <c r="G381" s="50"/>
      <c r="H381" s="50"/>
      <c r="I381" s="50"/>
      <c r="J381" s="50"/>
      <c r="K381" s="50"/>
      <c r="L381" s="50"/>
      <c r="M381" s="50"/>
      <c r="N381" s="50"/>
      <c r="O381" s="78">
        <f t="shared" si="45"/>
        <v>3458</v>
      </c>
      <c r="P381" s="50"/>
      <c r="Q381" s="50"/>
      <c r="R381" s="50"/>
      <c r="S381" s="50"/>
      <c r="T381" s="50"/>
      <c r="U381" s="50"/>
      <c r="V381" s="50"/>
      <c r="W381" s="78">
        <f t="shared" si="46"/>
        <v>3458</v>
      </c>
      <c r="X381" s="9" t="s">
        <v>488</v>
      </c>
    </row>
    <row r="382" spans="1:24" x14ac:dyDescent="0.25">
      <c r="A382" s="5" t="s">
        <v>125</v>
      </c>
      <c r="B382" s="5" t="s">
        <v>46</v>
      </c>
      <c r="C382" s="8"/>
      <c r="D382" s="50">
        <v>3600</v>
      </c>
      <c r="E382" s="50"/>
      <c r="F382" s="50"/>
      <c r="G382" s="50"/>
      <c r="H382" s="50"/>
      <c r="I382" s="50"/>
      <c r="J382" s="50"/>
      <c r="K382" s="50"/>
      <c r="L382" s="50"/>
      <c r="M382" s="50"/>
      <c r="N382" s="50"/>
      <c r="O382" s="78">
        <f t="shared" si="45"/>
        <v>3600</v>
      </c>
      <c r="P382" s="50"/>
      <c r="Q382" s="50"/>
      <c r="R382" s="50"/>
      <c r="S382" s="50"/>
      <c r="T382" s="50"/>
      <c r="U382" s="50"/>
      <c r="V382" s="50"/>
      <c r="W382" s="78">
        <f t="shared" si="46"/>
        <v>3600</v>
      </c>
      <c r="X382" s="9" t="s">
        <v>488</v>
      </c>
    </row>
    <row r="383" spans="1:24" x14ac:dyDescent="0.25">
      <c r="A383" s="21" t="s">
        <v>125</v>
      </c>
      <c r="B383" s="21" t="s">
        <v>47</v>
      </c>
      <c r="C383" s="22"/>
      <c r="D383" s="23">
        <f t="shared" ref="D383:M383" si="47">SUM(D361:D382)</f>
        <v>184139</v>
      </c>
      <c r="E383" s="23">
        <f t="shared" si="47"/>
        <v>5425</v>
      </c>
      <c r="F383" s="23">
        <f t="shared" si="47"/>
        <v>565</v>
      </c>
      <c r="G383" s="23">
        <f t="shared" si="47"/>
        <v>2010</v>
      </c>
      <c r="H383" s="23">
        <f t="shared" si="47"/>
        <v>14594</v>
      </c>
      <c r="I383" s="23">
        <f t="shared" si="47"/>
        <v>1643</v>
      </c>
      <c r="J383" s="23">
        <f t="shared" si="47"/>
        <v>16300</v>
      </c>
      <c r="K383" s="23">
        <f t="shared" si="47"/>
        <v>20180</v>
      </c>
      <c r="L383" s="23">
        <f t="shared" si="47"/>
        <v>0</v>
      </c>
      <c r="M383" s="23">
        <f t="shared" si="47"/>
        <v>10000</v>
      </c>
      <c r="N383" s="23">
        <f t="shared" ref="N383:W383" si="48">SUM(N361:N382)</f>
        <v>0</v>
      </c>
      <c r="O383" s="23">
        <f t="shared" si="48"/>
        <v>254856</v>
      </c>
      <c r="P383" s="23">
        <f t="shared" si="48"/>
        <v>165</v>
      </c>
      <c r="Q383" s="23">
        <f t="shared" si="48"/>
        <v>98167</v>
      </c>
      <c r="R383" s="23">
        <f t="shared" si="48"/>
        <v>47050</v>
      </c>
      <c r="S383" s="23">
        <f t="shared" si="48"/>
        <v>2697</v>
      </c>
      <c r="T383" s="23">
        <f t="shared" si="48"/>
        <v>0</v>
      </c>
      <c r="U383" s="23">
        <f t="shared" si="48"/>
        <v>14436</v>
      </c>
      <c r="V383" s="23">
        <f t="shared" si="48"/>
        <v>0</v>
      </c>
      <c r="W383" s="23">
        <f t="shared" si="48"/>
        <v>417371</v>
      </c>
      <c r="X383" s="9"/>
    </row>
    <row r="384" spans="1:24" x14ac:dyDescent="0.25">
      <c r="A384" s="5" t="s">
        <v>157</v>
      </c>
      <c r="B384" s="5" t="s">
        <v>50</v>
      </c>
      <c r="C384" s="8" t="s">
        <v>11</v>
      </c>
      <c r="D384" s="50">
        <v>27966</v>
      </c>
      <c r="E384" s="50">
        <v>1274</v>
      </c>
      <c r="F384" s="50">
        <v>1864</v>
      </c>
      <c r="G384" s="50"/>
      <c r="H384" s="50">
        <v>1012</v>
      </c>
      <c r="I384" s="50"/>
      <c r="J384" s="50"/>
      <c r="K384" s="50">
        <v>1440</v>
      </c>
      <c r="L384" s="50"/>
      <c r="M384" s="50"/>
      <c r="N384" s="50"/>
      <c r="O384" s="78">
        <f t="shared" ref="O384:O410" si="49">D384+E384+F384+G384+H384+J384+K384+L384+M384+N384+I384</f>
        <v>33556</v>
      </c>
      <c r="P384" s="50">
        <v>200</v>
      </c>
      <c r="Q384" s="50">
        <v>1880</v>
      </c>
      <c r="R384" s="50">
        <v>2325</v>
      </c>
      <c r="S384" s="50"/>
      <c r="T384" s="50"/>
      <c r="U384" s="50"/>
      <c r="V384" s="50"/>
      <c r="W384" s="78">
        <f t="shared" ref="W384:W410" si="50">O384+P384+Q384+R384+S384+T384+U384+V384</f>
        <v>37961</v>
      </c>
      <c r="X384" s="9" t="s">
        <v>488</v>
      </c>
    </row>
    <row r="385" spans="1:24" x14ac:dyDescent="0.25">
      <c r="A385" s="5" t="s">
        <v>157</v>
      </c>
      <c r="B385" s="5" t="s">
        <v>20</v>
      </c>
      <c r="C385" s="8" t="s">
        <v>21</v>
      </c>
      <c r="D385" s="50">
        <v>8279</v>
      </c>
      <c r="E385" s="50"/>
      <c r="F385" s="50"/>
      <c r="G385" s="50"/>
      <c r="H385" s="50"/>
      <c r="I385" s="50"/>
      <c r="J385" s="50"/>
      <c r="K385" s="49">
        <v>396</v>
      </c>
      <c r="L385" s="50"/>
      <c r="M385" s="50"/>
      <c r="N385" s="50"/>
      <c r="O385" s="78">
        <f t="shared" si="49"/>
        <v>8675</v>
      </c>
      <c r="P385" s="50">
        <v>50</v>
      </c>
      <c r="Q385" s="50">
        <v>170</v>
      </c>
      <c r="R385" s="50">
        <v>1270</v>
      </c>
      <c r="S385" s="50">
        <v>1215</v>
      </c>
      <c r="T385" s="50"/>
      <c r="U385" s="50"/>
      <c r="V385" s="50"/>
      <c r="W385" s="78">
        <f t="shared" si="50"/>
        <v>11380</v>
      </c>
      <c r="X385" s="9" t="s">
        <v>493</v>
      </c>
    </row>
    <row r="386" spans="1:24" x14ac:dyDescent="0.25">
      <c r="A386" s="5" t="s">
        <v>157</v>
      </c>
      <c r="B386" s="5" t="s">
        <v>379</v>
      </c>
      <c r="C386" s="8" t="s">
        <v>21</v>
      </c>
      <c r="D386" s="50"/>
      <c r="E386" s="50"/>
      <c r="F386" s="50"/>
      <c r="G386" s="50"/>
      <c r="H386" s="50"/>
      <c r="I386" s="50"/>
      <c r="J386" s="50"/>
      <c r="K386" s="50"/>
      <c r="L386" s="50"/>
      <c r="M386" s="50"/>
      <c r="N386" s="50"/>
      <c r="O386" s="78">
        <f t="shared" si="49"/>
        <v>0</v>
      </c>
      <c r="P386" s="50"/>
      <c r="Q386" s="50">
        <v>720</v>
      </c>
      <c r="R386" s="50">
        <v>30</v>
      </c>
      <c r="S386" s="50"/>
      <c r="T386" s="50"/>
      <c r="U386" s="50"/>
      <c r="V386" s="50"/>
      <c r="W386" s="78">
        <f t="shared" si="50"/>
        <v>750</v>
      </c>
      <c r="X386" s="9" t="s">
        <v>488</v>
      </c>
    </row>
    <row r="387" spans="1:24" x14ac:dyDescent="0.25">
      <c r="A387" s="5" t="s">
        <v>157</v>
      </c>
      <c r="B387" s="5" t="s">
        <v>34</v>
      </c>
      <c r="C387" s="8" t="s">
        <v>35</v>
      </c>
      <c r="D387" s="50"/>
      <c r="E387" s="50"/>
      <c r="F387" s="50"/>
      <c r="G387" s="50"/>
      <c r="H387" s="50"/>
      <c r="I387" s="50"/>
      <c r="J387" s="50"/>
      <c r="K387" s="50">
        <v>320</v>
      </c>
      <c r="L387" s="50"/>
      <c r="M387" s="50"/>
      <c r="N387" s="50"/>
      <c r="O387" s="78">
        <f t="shared" si="49"/>
        <v>320</v>
      </c>
      <c r="P387" s="50"/>
      <c r="Q387" s="50">
        <v>20</v>
      </c>
      <c r="R387" s="50">
        <v>500</v>
      </c>
      <c r="S387" s="50"/>
      <c r="T387" s="50"/>
      <c r="U387" s="50"/>
      <c r="V387" s="50"/>
      <c r="W387" s="78">
        <f t="shared" si="50"/>
        <v>840</v>
      </c>
      <c r="X387" s="9" t="s">
        <v>488</v>
      </c>
    </row>
    <row r="388" spans="1:24" ht="30" x14ac:dyDescent="0.25">
      <c r="A388" s="5" t="s">
        <v>157</v>
      </c>
      <c r="B388" s="5" t="s">
        <v>105</v>
      </c>
      <c r="C388" s="8" t="s">
        <v>33</v>
      </c>
      <c r="D388" s="50"/>
      <c r="E388" s="50"/>
      <c r="F388" s="50"/>
      <c r="G388" s="50"/>
      <c r="H388" s="50"/>
      <c r="I388" s="50"/>
      <c r="J388" s="50"/>
      <c r="K388" s="50">
        <v>320</v>
      </c>
      <c r="L388" s="50"/>
      <c r="M388" s="50"/>
      <c r="N388" s="50"/>
      <c r="O388" s="78">
        <f t="shared" si="49"/>
        <v>320</v>
      </c>
      <c r="P388" s="50"/>
      <c r="Q388" s="50">
        <v>45</v>
      </c>
      <c r="R388" s="50">
        <v>500</v>
      </c>
      <c r="S388" s="50"/>
      <c r="T388" s="50"/>
      <c r="U388" s="50"/>
      <c r="V388" s="50"/>
      <c r="W388" s="78">
        <f t="shared" si="50"/>
        <v>865</v>
      </c>
      <c r="X388" s="9" t="s">
        <v>496</v>
      </c>
    </row>
    <row r="389" spans="1:24" x14ac:dyDescent="0.25">
      <c r="A389" s="5" t="s">
        <v>157</v>
      </c>
      <c r="B389" s="5" t="s">
        <v>327</v>
      </c>
      <c r="C389" s="8" t="s">
        <v>13</v>
      </c>
      <c r="D389" s="50">
        <v>88198</v>
      </c>
      <c r="E389" s="50"/>
      <c r="F389" s="50"/>
      <c r="G389" s="50">
        <v>2912</v>
      </c>
      <c r="H389" s="50">
        <v>497</v>
      </c>
      <c r="I389" s="50">
        <v>955</v>
      </c>
      <c r="J389" s="50"/>
      <c r="K389" s="50">
        <v>2988</v>
      </c>
      <c r="L389" s="50"/>
      <c r="M389" s="50"/>
      <c r="N389" s="50"/>
      <c r="O389" s="78">
        <f t="shared" si="49"/>
        <v>95550</v>
      </c>
      <c r="P389" s="50">
        <v>50</v>
      </c>
      <c r="Q389" s="50">
        <v>5864</v>
      </c>
      <c r="R389" s="50">
        <v>2350</v>
      </c>
      <c r="S389" s="50"/>
      <c r="T389" s="50"/>
      <c r="U389" s="50"/>
      <c r="V389" s="50"/>
      <c r="W389" s="78">
        <f t="shared" si="50"/>
        <v>103814</v>
      </c>
      <c r="X389" s="9" t="s">
        <v>506</v>
      </c>
    </row>
    <row r="390" spans="1:24" ht="26.25" x14ac:dyDescent="0.25">
      <c r="A390" s="5" t="s">
        <v>157</v>
      </c>
      <c r="B390" s="5" t="s">
        <v>362</v>
      </c>
      <c r="C390" s="8" t="s">
        <v>13</v>
      </c>
      <c r="D390" s="50"/>
      <c r="E390" s="50"/>
      <c r="F390" s="50"/>
      <c r="G390" s="50"/>
      <c r="H390" s="51">
        <v>2312</v>
      </c>
      <c r="I390" s="50"/>
      <c r="J390" s="50"/>
      <c r="K390" s="50">
        <v>180</v>
      </c>
      <c r="L390" s="50"/>
      <c r="M390" s="50"/>
      <c r="N390" s="50"/>
      <c r="O390" s="78">
        <f t="shared" si="49"/>
        <v>2492</v>
      </c>
      <c r="P390" s="50"/>
      <c r="Q390" s="50">
        <v>9625</v>
      </c>
      <c r="R390" s="50">
        <v>450</v>
      </c>
      <c r="S390" s="50"/>
      <c r="T390" s="50"/>
      <c r="U390" s="50"/>
      <c r="V390" s="50"/>
      <c r="W390" s="78">
        <f t="shared" si="50"/>
        <v>12567</v>
      </c>
      <c r="X390" s="9" t="s">
        <v>508</v>
      </c>
    </row>
    <row r="391" spans="1:24" x14ac:dyDescent="0.25">
      <c r="A391" s="5" t="s">
        <v>157</v>
      </c>
      <c r="B391" s="5" t="s">
        <v>361</v>
      </c>
      <c r="C391" s="8" t="s">
        <v>13</v>
      </c>
      <c r="D391" s="50"/>
      <c r="E391" s="50"/>
      <c r="F391" s="50"/>
      <c r="G391" s="50"/>
      <c r="H391" s="51"/>
      <c r="I391" s="50"/>
      <c r="J391" s="50"/>
      <c r="K391" s="50"/>
      <c r="L391" s="50"/>
      <c r="M391" s="50"/>
      <c r="N391" s="50"/>
      <c r="O391" s="78">
        <f t="shared" si="49"/>
        <v>0</v>
      </c>
      <c r="P391" s="50"/>
      <c r="Q391" s="50">
        <v>20117</v>
      </c>
      <c r="R391" s="50"/>
      <c r="S391" s="50"/>
      <c r="T391" s="50"/>
      <c r="U391" s="50"/>
      <c r="V391" s="50"/>
      <c r="W391" s="78">
        <f t="shared" si="50"/>
        <v>20117</v>
      </c>
      <c r="X391" s="9" t="s">
        <v>508</v>
      </c>
    </row>
    <row r="392" spans="1:24" x14ac:dyDescent="0.25">
      <c r="A392" s="5" t="s">
        <v>157</v>
      </c>
      <c r="B392" s="5" t="s">
        <v>22</v>
      </c>
      <c r="C392" s="8" t="s">
        <v>21</v>
      </c>
      <c r="D392" s="50">
        <v>19060</v>
      </c>
      <c r="E392" s="50">
        <v>294</v>
      </c>
      <c r="F392" s="50">
        <v>1680</v>
      </c>
      <c r="G392" s="50"/>
      <c r="H392" s="50">
        <v>2480</v>
      </c>
      <c r="I392" s="50"/>
      <c r="J392" s="50"/>
      <c r="K392" s="50">
        <v>432</v>
      </c>
      <c r="L392" s="50"/>
      <c r="M392" s="50"/>
      <c r="N392" s="50"/>
      <c r="O392" s="78">
        <f t="shared" si="49"/>
        <v>23946</v>
      </c>
      <c r="P392" s="50">
        <v>50</v>
      </c>
      <c r="Q392" s="50">
        <v>3740</v>
      </c>
      <c r="R392" s="50">
        <v>4140</v>
      </c>
      <c r="S392" s="50"/>
      <c r="T392" s="50"/>
      <c r="U392" s="50"/>
      <c r="V392" s="50"/>
      <c r="W392" s="78">
        <f t="shared" si="50"/>
        <v>31876</v>
      </c>
      <c r="X392" s="9" t="s">
        <v>493</v>
      </c>
    </row>
    <row r="393" spans="1:24" x14ac:dyDescent="0.25">
      <c r="A393" s="5" t="s">
        <v>157</v>
      </c>
      <c r="B393" s="5" t="s">
        <v>112</v>
      </c>
      <c r="C393" s="8" t="s">
        <v>134</v>
      </c>
      <c r="D393" s="50">
        <v>1980</v>
      </c>
      <c r="E393" s="50"/>
      <c r="F393" s="50"/>
      <c r="G393" s="50"/>
      <c r="H393" s="50"/>
      <c r="I393" s="50"/>
      <c r="J393" s="50"/>
      <c r="K393" s="50"/>
      <c r="L393" s="50"/>
      <c r="M393" s="50"/>
      <c r="N393" s="50"/>
      <c r="O393" s="78">
        <f t="shared" si="49"/>
        <v>1980</v>
      </c>
      <c r="P393" s="50"/>
      <c r="Q393" s="50">
        <v>100</v>
      </c>
      <c r="R393" s="50">
        <v>650</v>
      </c>
      <c r="S393" s="50"/>
      <c r="T393" s="50"/>
      <c r="U393" s="50"/>
      <c r="V393" s="50"/>
      <c r="W393" s="78">
        <f t="shared" si="50"/>
        <v>2730</v>
      </c>
      <c r="X393" s="9"/>
    </row>
    <row r="394" spans="1:24" x14ac:dyDescent="0.25">
      <c r="A394" s="5" t="s">
        <v>157</v>
      </c>
      <c r="B394" s="5" t="s">
        <v>328</v>
      </c>
      <c r="C394" s="8" t="s">
        <v>17</v>
      </c>
      <c r="D394" s="50">
        <v>11138</v>
      </c>
      <c r="E394" s="50">
        <v>251</v>
      </c>
      <c r="F394" s="50"/>
      <c r="G394" s="50">
        <v>0</v>
      </c>
      <c r="H394" s="50">
        <v>135</v>
      </c>
      <c r="I394" s="50">
        <v>165</v>
      </c>
      <c r="J394" s="50"/>
      <c r="K394" s="50"/>
      <c r="L394" s="50"/>
      <c r="M394" s="50"/>
      <c r="N394" s="50"/>
      <c r="O394" s="78">
        <f t="shared" si="49"/>
        <v>11689</v>
      </c>
      <c r="P394" s="50">
        <v>60</v>
      </c>
      <c r="Q394" s="50">
        <v>45</v>
      </c>
      <c r="R394" s="50">
        <v>520</v>
      </c>
      <c r="S394" s="50"/>
      <c r="T394" s="50"/>
      <c r="U394" s="50"/>
      <c r="V394" s="50"/>
      <c r="W394" s="78">
        <f t="shared" si="50"/>
        <v>12314</v>
      </c>
      <c r="X394" s="9" t="s">
        <v>491</v>
      </c>
    </row>
    <row r="395" spans="1:24" x14ac:dyDescent="0.25">
      <c r="A395" s="5" t="s">
        <v>157</v>
      </c>
      <c r="B395" s="5" t="s">
        <v>329</v>
      </c>
      <c r="C395" s="8" t="s">
        <v>330</v>
      </c>
      <c r="D395" s="50"/>
      <c r="E395" s="50"/>
      <c r="F395" s="50"/>
      <c r="G395" s="50"/>
      <c r="H395" s="50"/>
      <c r="I395" s="50"/>
      <c r="J395" s="50"/>
      <c r="K395" s="50"/>
      <c r="L395" s="50"/>
      <c r="M395" s="50"/>
      <c r="N395" s="50">
        <v>218</v>
      </c>
      <c r="O395" s="78">
        <f t="shared" si="49"/>
        <v>218</v>
      </c>
      <c r="P395" s="50"/>
      <c r="Q395" s="50"/>
      <c r="R395" s="50"/>
      <c r="S395" s="50"/>
      <c r="T395" s="50"/>
      <c r="U395" s="50"/>
      <c r="V395" s="50"/>
      <c r="W395" s="78">
        <f t="shared" si="50"/>
        <v>218</v>
      </c>
      <c r="X395" s="9" t="s">
        <v>506</v>
      </c>
    </row>
    <row r="396" spans="1:24" x14ac:dyDescent="0.25">
      <c r="A396" s="5" t="s">
        <v>157</v>
      </c>
      <c r="B396" s="5" t="s">
        <v>95</v>
      </c>
      <c r="C396" s="8" t="s">
        <v>24</v>
      </c>
      <c r="D396" s="50">
        <v>13997</v>
      </c>
      <c r="E396" s="50">
        <v>205</v>
      </c>
      <c r="F396" s="50">
        <v>2238</v>
      </c>
      <c r="G396" s="50"/>
      <c r="H396" s="50">
        <v>1347</v>
      </c>
      <c r="I396" s="50"/>
      <c r="J396" s="50"/>
      <c r="K396" s="50">
        <v>95</v>
      </c>
      <c r="L396" s="50">
        <v>3704</v>
      </c>
      <c r="M396" s="50"/>
      <c r="N396" s="50"/>
      <c r="O396" s="78">
        <f t="shared" si="49"/>
        <v>21586</v>
      </c>
      <c r="P396" s="50">
        <v>45</v>
      </c>
      <c r="Q396" s="50">
        <v>2090</v>
      </c>
      <c r="R396" s="50">
        <v>3825</v>
      </c>
      <c r="S396" s="50"/>
      <c r="T396" s="50"/>
      <c r="U396" s="50"/>
      <c r="V396" s="50"/>
      <c r="W396" s="78">
        <f t="shared" si="50"/>
        <v>27546</v>
      </c>
      <c r="X396" s="9" t="s">
        <v>498</v>
      </c>
    </row>
    <row r="397" spans="1:24" ht="26.25" x14ac:dyDescent="0.25">
      <c r="A397" s="5" t="s">
        <v>157</v>
      </c>
      <c r="B397" s="5" t="s">
        <v>25</v>
      </c>
      <c r="C397" s="8" t="s">
        <v>24</v>
      </c>
      <c r="D397" s="50">
        <f>16142+420</f>
        <v>16562</v>
      </c>
      <c r="E397" s="50"/>
      <c r="F397" s="50"/>
      <c r="G397" s="50"/>
      <c r="H397" s="50"/>
      <c r="I397" s="50"/>
      <c r="J397" s="50"/>
      <c r="K397" s="50"/>
      <c r="L397" s="50"/>
      <c r="M397" s="50"/>
      <c r="N397" s="50"/>
      <c r="O397" s="78">
        <f t="shared" si="49"/>
        <v>16562</v>
      </c>
      <c r="P397" s="50"/>
      <c r="Q397" s="50"/>
      <c r="R397" s="50"/>
      <c r="S397" s="50"/>
      <c r="T397" s="50"/>
      <c r="U397" s="50"/>
      <c r="V397" s="50"/>
      <c r="W397" s="78">
        <f t="shared" si="50"/>
        <v>16562</v>
      </c>
      <c r="X397" s="9" t="s">
        <v>498</v>
      </c>
    </row>
    <row r="398" spans="1:24" x14ac:dyDescent="0.25">
      <c r="A398" s="5" t="s">
        <v>157</v>
      </c>
      <c r="B398" s="5" t="s">
        <v>26</v>
      </c>
      <c r="C398" s="8" t="s">
        <v>27</v>
      </c>
      <c r="D398" s="50">
        <v>28679</v>
      </c>
      <c r="E398" s="50">
        <v>1210</v>
      </c>
      <c r="F398" s="50">
        <v>21600</v>
      </c>
      <c r="G398" s="50"/>
      <c r="H398" s="50">
        <v>7450</v>
      </c>
      <c r="I398" s="50"/>
      <c r="J398" s="50">
        <v>688</v>
      </c>
      <c r="K398" s="50">
        <v>1020</v>
      </c>
      <c r="L398" s="50">
        <v>1595</v>
      </c>
      <c r="M398" s="50"/>
      <c r="N398" s="50"/>
      <c r="O398" s="78">
        <f t="shared" si="49"/>
        <v>62242</v>
      </c>
      <c r="P398" s="50">
        <v>70</v>
      </c>
      <c r="Q398" s="50">
        <v>6423</v>
      </c>
      <c r="R398" s="50">
        <v>8060</v>
      </c>
      <c r="S398" s="50"/>
      <c r="T398" s="50"/>
      <c r="U398" s="50"/>
      <c r="V398" s="50"/>
      <c r="W398" s="78">
        <f t="shared" si="50"/>
        <v>76795</v>
      </c>
      <c r="X398" s="9" t="s">
        <v>498</v>
      </c>
    </row>
    <row r="399" spans="1:24" ht="26.25" x14ac:dyDescent="0.25">
      <c r="A399" s="5" t="s">
        <v>157</v>
      </c>
      <c r="B399" s="5" t="s">
        <v>54</v>
      </c>
      <c r="C399" s="8" t="s">
        <v>27</v>
      </c>
      <c r="D399" s="50">
        <v>22981</v>
      </c>
      <c r="E399" s="50"/>
      <c r="F399" s="50"/>
      <c r="G399" s="50"/>
      <c r="H399" s="50"/>
      <c r="I399" s="50"/>
      <c r="J399" s="50"/>
      <c r="K399" s="50"/>
      <c r="L399" s="50"/>
      <c r="M399" s="50"/>
      <c r="N399" s="50"/>
      <c r="O399" s="78">
        <f t="shared" si="49"/>
        <v>22981</v>
      </c>
      <c r="P399" s="50"/>
      <c r="Q399" s="50"/>
      <c r="R399" s="50"/>
      <c r="S399" s="50"/>
      <c r="T399" s="50"/>
      <c r="U399" s="50"/>
      <c r="V399" s="50"/>
      <c r="W399" s="78">
        <f t="shared" si="50"/>
        <v>22981</v>
      </c>
      <c r="X399" s="9" t="s">
        <v>498</v>
      </c>
    </row>
    <row r="400" spans="1:24" ht="26.25" x14ac:dyDescent="0.25">
      <c r="A400" s="5" t="s">
        <v>157</v>
      </c>
      <c r="B400" s="5" t="s">
        <v>380</v>
      </c>
      <c r="C400" s="8" t="s">
        <v>27</v>
      </c>
      <c r="D400" s="50"/>
      <c r="E400" s="50"/>
      <c r="F400" s="50"/>
      <c r="G400" s="50"/>
      <c r="H400" s="50"/>
      <c r="I400" s="50"/>
      <c r="J400" s="50"/>
      <c r="K400" s="50"/>
      <c r="L400" s="50">
        <v>886</v>
      </c>
      <c r="M400" s="50"/>
      <c r="N400" s="50"/>
      <c r="O400" s="78">
        <f t="shared" si="49"/>
        <v>886</v>
      </c>
      <c r="P400" s="50"/>
      <c r="Q400" s="50"/>
      <c r="R400" s="50"/>
      <c r="S400" s="50"/>
      <c r="T400" s="50"/>
      <c r="U400" s="50"/>
      <c r="V400" s="50"/>
      <c r="W400" s="78">
        <f t="shared" si="50"/>
        <v>886</v>
      </c>
      <c r="X400" s="9" t="s">
        <v>498</v>
      </c>
    </row>
    <row r="401" spans="1:24" ht="26.25" x14ac:dyDescent="0.25">
      <c r="A401" s="5" t="s">
        <v>157</v>
      </c>
      <c r="B401" s="5" t="s">
        <v>381</v>
      </c>
      <c r="C401" s="8" t="s">
        <v>27</v>
      </c>
      <c r="D401" s="50"/>
      <c r="E401" s="50"/>
      <c r="F401" s="50"/>
      <c r="G401" s="50"/>
      <c r="H401" s="50"/>
      <c r="I401" s="50"/>
      <c r="J401" s="50"/>
      <c r="K401" s="50"/>
      <c r="L401" s="50">
        <v>886</v>
      </c>
      <c r="M401" s="50"/>
      <c r="N401" s="50"/>
      <c r="O401" s="78">
        <f t="shared" si="49"/>
        <v>886</v>
      </c>
      <c r="P401" s="50"/>
      <c r="Q401" s="50"/>
      <c r="R401" s="50"/>
      <c r="S401" s="50"/>
      <c r="T401" s="50"/>
      <c r="U401" s="50"/>
      <c r="V401" s="50"/>
      <c r="W401" s="78">
        <f t="shared" si="50"/>
        <v>886</v>
      </c>
      <c r="X401" s="9" t="s">
        <v>494</v>
      </c>
    </row>
    <row r="402" spans="1:24" x14ac:dyDescent="0.25">
      <c r="A402" s="5" t="s">
        <v>157</v>
      </c>
      <c r="B402" s="5" t="s">
        <v>29</v>
      </c>
      <c r="C402" s="8" t="s">
        <v>27</v>
      </c>
      <c r="D402" s="50"/>
      <c r="E402" s="50"/>
      <c r="F402" s="50"/>
      <c r="G402" s="50"/>
      <c r="H402" s="50"/>
      <c r="I402" s="50"/>
      <c r="J402" s="50"/>
      <c r="K402" s="50"/>
      <c r="L402" s="50">
        <v>2205</v>
      </c>
      <c r="M402" s="50"/>
      <c r="N402" s="50"/>
      <c r="O402" s="78">
        <f t="shared" si="49"/>
        <v>2205</v>
      </c>
      <c r="P402" s="50"/>
      <c r="Q402" s="50"/>
      <c r="R402" s="50"/>
      <c r="S402" s="50"/>
      <c r="T402" s="50"/>
      <c r="U402" s="50"/>
      <c r="V402" s="50"/>
      <c r="W402" s="78">
        <f t="shared" si="50"/>
        <v>2205</v>
      </c>
      <c r="X402" s="9" t="s">
        <v>494</v>
      </c>
    </row>
    <row r="403" spans="1:24" x14ac:dyDescent="0.25">
      <c r="A403" s="5" t="s">
        <v>157</v>
      </c>
      <c r="B403" s="5" t="s">
        <v>18</v>
      </c>
      <c r="C403" s="8" t="s">
        <v>19</v>
      </c>
      <c r="D403" s="50">
        <v>1698</v>
      </c>
      <c r="E403" s="50"/>
      <c r="F403" s="50"/>
      <c r="G403" s="50"/>
      <c r="H403" s="50"/>
      <c r="I403" s="50"/>
      <c r="J403" s="50"/>
      <c r="K403" s="50">
        <v>40</v>
      </c>
      <c r="L403" s="50"/>
      <c r="M403" s="50"/>
      <c r="N403" s="50"/>
      <c r="O403" s="78">
        <f t="shared" si="49"/>
        <v>1738</v>
      </c>
      <c r="P403" s="50"/>
      <c r="Q403" s="50">
        <v>120</v>
      </c>
      <c r="R403" s="50">
        <v>800</v>
      </c>
      <c r="S403" s="50"/>
      <c r="T403" s="50"/>
      <c r="U403" s="50"/>
      <c r="V403" s="50"/>
      <c r="W403" s="78">
        <f t="shared" si="50"/>
        <v>2658</v>
      </c>
      <c r="X403" s="9" t="s">
        <v>492</v>
      </c>
    </row>
    <row r="404" spans="1:24" x14ac:dyDescent="0.25">
      <c r="A404" s="5" t="s">
        <v>157</v>
      </c>
      <c r="B404" s="5" t="s">
        <v>36</v>
      </c>
      <c r="C404" s="8" t="s">
        <v>31</v>
      </c>
      <c r="D404" s="50"/>
      <c r="E404" s="50"/>
      <c r="F404" s="50"/>
      <c r="G404" s="50"/>
      <c r="H404" s="50"/>
      <c r="I404" s="50"/>
      <c r="J404" s="50"/>
      <c r="K404" s="50"/>
      <c r="L404" s="50"/>
      <c r="M404" s="50">
        <v>5184</v>
      </c>
      <c r="N404" s="50"/>
      <c r="O404" s="78">
        <f t="shared" si="49"/>
        <v>5184</v>
      </c>
      <c r="P404" s="50"/>
      <c r="Q404" s="50"/>
      <c r="R404" s="50"/>
      <c r="S404" s="50"/>
      <c r="T404" s="50"/>
      <c r="U404" s="50"/>
      <c r="V404" s="50"/>
      <c r="W404" s="78">
        <f t="shared" si="50"/>
        <v>5184</v>
      </c>
      <c r="X404" s="9" t="s">
        <v>494</v>
      </c>
    </row>
    <row r="405" spans="1:24" x14ac:dyDescent="0.25">
      <c r="A405" s="5" t="s">
        <v>157</v>
      </c>
      <c r="B405" s="5" t="s">
        <v>39</v>
      </c>
      <c r="C405" s="8" t="s">
        <v>27</v>
      </c>
      <c r="D405" s="50">
        <v>43728</v>
      </c>
      <c r="E405" s="50"/>
      <c r="F405" s="50"/>
      <c r="G405" s="50"/>
      <c r="H405" s="50"/>
      <c r="I405" s="50"/>
      <c r="J405" s="50"/>
      <c r="K405" s="50"/>
      <c r="L405" s="50"/>
      <c r="M405" s="50"/>
      <c r="N405" s="50"/>
      <c r="O405" s="78">
        <f t="shared" si="49"/>
        <v>43728</v>
      </c>
      <c r="P405" s="50"/>
      <c r="Q405" s="50"/>
      <c r="R405" s="50"/>
      <c r="S405" s="50"/>
      <c r="T405" s="50"/>
      <c r="U405" s="50"/>
      <c r="V405" s="50"/>
      <c r="W405" s="78">
        <f t="shared" si="50"/>
        <v>43728</v>
      </c>
      <c r="X405" s="9" t="s">
        <v>494</v>
      </c>
    </row>
    <row r="406" spans="1:24" ht="26.25" x14ac:dyDescent="0.25">
      <c r="A406" s="5" t="s">
        <v>157</v>
      </c>
      <c r="B406" s="5" t="s">
        <v>40</v>
      </c>
      <c r="C406" s="8" t="s">
        <v>41</v>
      </c>
      <c r="D406" s="50">
        <v>4080</v>
      </c>
      <c r="E406" s="50"/>
      <c r="F406" s="50"/>
      <c r="G406" s="50"/>
      <c r="H406" s="50"/>
      <c r="I406" s="50"/>
      <c r="J406" s="50"/>
      <c r="K406" s="50"/>
      <c r="L406" s="50"/>
      <c r="M406" s="50"/>
      <c r="N406" s="50"/>
      <c r="O406" s="78">
        <f t="shared" si="49"/>
        <v>4080</v>
      </c>
      <c r="P406" s="50"/>
      <c r="Q406" s="50"/>
      <c r="R406" s="50"/>
      <c r="S406" s="50"/>
      <c r="T406" s="50"/>
      <c r="U406" s="50"/>
      <c r="V406" s="50"/>
      <c r="W406" s="78">
        <f t="shared" si="50"/>
        <v>4080</v>
      </c>
      <c r="X406" s="9" t="s">
        <v>494</v>
      </c>
    </row>
    <row r="407" spans="1:24" ht="26.25" x14ac:dyDescent="0.25">
      <c r="A407" s="5" t="s">
        <v>157</v>
      </c>
      <c r="B407" s="5" t="s">
        <v>42</v>
      </c>
      <c r="C407" s="8" t="s">
        <v>24</v>
      </c>
      <c r="D407" s="50">
        <v>6888</v>
      </c>
      <c r="E407" s="50"/>
      <c r="F407" s="50"/>
      <c r="G407" s="50"/>
      <c r="H407" s="50"/>
      <c r="I407" s="50"/>
      <c r="J407" s="50"/>
      <c r="K407" s="50"/>
      <c r="L407" s="50"/>
      <c r="M407" s="50"/>
      <c r="N407" s="50"/>
      <c r="O407" s="78">
        <f t="shared" si="49"/>
        <v>6888</v>
      </c>
      <c r="P407" s="50"/>
      <c r="Q407" s="50"/>
      <c r="R407" s="50"/>
      <c r="S407" s="50"/>
      <c r="T407" s="50"/>
      <c r="U407" s="50"/>
      <c r="V407" s="50"/>
      <c r="W407" s="78">
        <f t="shared" si="50"/>
        <v>6888</v>
      </c>
      <c r="X407" s="9" t="s">
        <v>494</v>
      </c>
    </row>
    <row r="408" spans="1:24" ht="30" x14ac:dyDescent="0.25">
      <c r="A408" s="5" t="s">
        <v>157</v>
      </c>
      <c r="B408" s="5" t="s">
        <v>43</v>
      </c>
      <c r="C408" s="8" t="s">
        <v>44</v>
      </c>
      <c r="D408" s="50"/>
      <c r="E408" s="50"/>
      <c r="F408" s="50"/>
      <c r="G408" s="50"/>
      <c r="H408" s="50"/>
      <c r="I408" s="50"/>
      <c r="J408" s="50"/>
      <c r="K408" s="50"/>
      <c r="L408" s="50"/>
      <c r="M408" s="50"/>
      <c r="N408" s="50"/>
      <c r="O408" s="78">
        <f t="shared" si="49"/>
        <v>0</v>
      </c>
      <c r="P408" s="50"/>
      <c r="Q408" s="50"/>
      <c r="R408" s="50"/>
      <c r="S408" s="50"/>
      <c r="T408" s="50"/>
      <c r="U408" s="50">
        <v>5338</v>
      </c>
      <c r="V408" s="50"/>
      <c r="W408" s="78">
        <f t="shared" si="50"/>
        <v>5338</v>
      </c>
      <c r="X408" s="9" t="s">
        <v>496</v>
      </c>
    </row>
    <row r="409" spans="1:24" x14ac:dyDescent="0.25">
      <c r="A409" s="5" t="s">
        <v>157</v>
      </c>
      <c r="B409" s="5" t="s">
        <v>45</v>
      </c>
      <c r="C409" s="8"/>
      <c r="D409" s="50">
        <v>5096</v>
      </c>
      <c r="E409" s="50"/>
      <c r="F409" s="50"/>
      <c r="G409" s="50"/>
      <c r="H409" s="50"/>
      <c r="I409" s="50"/>
      <c r="J409" s="50"/>
      <c r="K409" s="50"/>
      <c r="L409" s="50"/>
      <c r="M409" s="50"/>
      <c r="N409" s="50"/>
      <c r="O409" s="78">
        <f t="shared" si="49"/>
        <v>5096</v>
      </c>
      <c r="P409" s="50"/>
      <c r="Q409" s="50"/>
      <c r="R409" s="50"/>
      <c r="S409" s="50"/>
      <c r="T409" s="50"/>
      <c r="U409" s="50"/>
      <c r="V409" s="50"/>
      <c r="W409" s="78">
        <f t="shared" si="50"/>
        <v>5096</v>
      </c>
      <c r="X409" s="9" t="s">
        <v>488</v>
      </c>
    </row>
    <row r="410" spans="1:24" x14ac:dyDescent="0.25">
      <c r="A410" s="5" t="s">
        <v>157</v>
      </c>
      <c r="B410" s="5" t="s">
        <v>46</v>
      </c>
      <c r="C410" s="8"/>
      <c r="D410" s="50">
        <v>4087</v>
      </c>
      <c r="E410" s="50"/>
      <c r="F410" s="50"/>
      <c r="G410" s="50"/>
      <c r="H410" s="50"/>
      <c r="I410" s="50"/>
      <c r="J410" s="50"/>
      <c r="K410" s="50"/>
      <c r="L410" s="50"/>
      <c r="M410" s="50"/>
      <c r="N410" s="50"/>
      <c r="O410" s="78">
        <f t="shared" si="49"/>
        <v>4087</v>
      </c>
      <c r="P410" s="50"/>
      <c r="Q410" s="50"/>
      <c r="R410" s="50"/>
      <c r="S410" s="50"/>
      <c r="T410" s="50"/>
      <c r="U410" s="50"/>
      <c r="V410" s="50"/>
      <c r="W410" s="78">
        <f t="shared" si="50"/>
        <v>4087</v>
      </c>
      <c r="X410" s="9" t="s">
        <v>488</v>
      </c>
    </row>
    <row r="411" spans="1:24" x14ac:dyDescent="0.25">
      <c r="A411" s="21" t="s">
        <v>157</v>
      </c>
      <c r="B411" s="21" t="s">
        <v>47</v>
      </c>
      <c r="C411" s="22"/>
      <c r="D411" s="23">
        <f t="shared" ref="D411:M411" si="51">SUM(D384:D410)</f>
        <v>304417</v>
      </c>
      <c r="E411" s="23">
        <f t="shared" si="51"/>
        <v>3234</v>
      </c>
      <c r="F411" s="23">
        <f t="shared" si="51"/>
        <v>27382</v>
      </c>
      <c r="G411" s="23">
        <f t="shared" si="51"/>
        <v>2912</v>
      </c>
      <c r="H411" s="23">
        <f t="shared" si="51"/>
        <v>15233</v>
      </c>
      <c r="I411" s="23">
        <f t="shared" si="51"/>
        <v>1120</v>
      </c>
      <c r="J411" s="23">
        <f t="shared" si="51"/>
        <v>688</v>
      </c>
      <c r="K411" s="23">
        <f t="shared" si="51"/>
        <v>7231</v>
      </c>
      <c r="L411" s="23">
        <f t="shared" si="51"/>
        <v>9276</v>
      </c>
      <c r="M411" s="23">
        <f t="shared" si="51"/>
        <v>5184</v>
      </c>
      <c r="N411" s="23">
        <f t="shared" ref="N411:W411" si="52">SUM(N384:N410)</f>
        <v>218</v>
      </c>
      <c r="O411" s="23">
        <f t="shared" si="52"/>
        <v>376895</v>
      </c>
      <c r="P411" s="23">
        <f t="shared" si="52"/>
        <v>525</v>
      </c>
      <c r="Q411" s="23">
        <f t="shared" si="52"/>
        <v>50959</v>
      </c>
      <c r="R411" s="23">
        <f t="shared" si="52"/>
        <v>25420</v>
      </c>
      <c r="S411" s="23">
        <f t="shared" si="52"/>
        <v>1215</v>
      </c>
      <c r="T411" s="23">
        <f t="shared" si="52"/>
        <v>0</v>
      </c>
      <c r="U411" s="23">
        <f t="shared" si="52"/>
        <v>5338</v>
      </c>
      <c r="V411" s="23">
        <f t="shared" si="52"/>
        <v>0</v>
      </c>
      <c r="W411" s="23">
        <f t="shared" si="52"/>
        <v>460352</v>
      </c>
    </row>
    <row r="412" spans="1:24" ht="15.75" x14ac:dyDescent="0.25">
      <c r="A412" s="24"/>
      <c r="B412" s="24" t="s">
        <v>331</v>
      </c>
      <c r="C412" s="24"/>
      <c r="D412" s="24">
        <f t="shared" ref="D412:W412" si="53">D35+D66+D92+D124+D161+D188+D224+D256+D281+D300+D330+D360+D383+D411</f>
        <v>6796668</v>
      </c>
      <c r="E412" s="24">
        <f t="shared" si="53"/>
        <v>48397</v>
      </c>
      <c r="F412" s="24">
        <f t="shared" si="53"/>
        <v>316866</v>
      </c>
      <c r="G412" s="24">
        <f t="shared" si="53"/>
        <v>70103</v>
      </c>
      <c r="H412" s="24">
        <f t="shared" si="53"/>
        <v>292276</v>
      </c>
      <c r="I412" s="24">
        <f t="shared" si="53"/>
        <v>46797</v>
      </c>
      <c r="J412" s="24">
        <f t="shared" si="53"/>
        <v>188665</v>
      </c>
      <c r="K412" s="24">
        <f t="shared" si="53"/>
        <v>238611</v>
      </c>
      <c r="L412" s="24">
        <f t="shared" si="53"/>
        <v>367964</v>
      </c>
      <c r="M412" s="24">
        <f t="shared" si="53"/>
        <v>173818</v>
      </c>
      <c r="N412" s="24">
        <f t="shared" si="53"/>
        <v>1361</v>
      </c>
      <c r="O412" s="24">
        <f t="shared" si="53"/>
        <v>8541526</v>
      </c>
      <c r="P412" s="24">
        <f t="shared" si="53"/>
        <v>4980</v>
      </c>
      <c r="Q412" s="24">
        <f t="shared" si="53"/>
        <v>1275670</v>
      </c>
      <c r="R412" s="24">
        <f t="shared" si="53"/>
        <v>601579</v>
      </c>
      <c r="S412" s="24">
        <f t="shared" si="53"/>
        <v>33031</v>
      </c>
      <c r="T412" s="24">
        <f t="shared" si="53"/>
        <v>0</v>
      </c>
      <c r="U412" s="24">
        <f t="shared" si="53"/>
        <v>172306</v>
      </c>
      <c r="V412" s="24">
        <f t="shared" si="53"/>
        <v>2297</v>
      </c>
      <c r="W412" s="24">
        <f t="shared" si="53"/>
        <v>10631389</v>
      </c>
      <c r="X412" s="9"/>
    </row>
    <row r="413" spans="1:24" x14ac:dyDescent="0.25">
      <c r="A413" s="5" t="s">
        <v>168</v>
      </c>
      <c r="B413" s="5" t="s">
        <v>169</v>
      </c>
      <c r="C413" s="8" t="s">
        <v>24</v>
      </c>
      <c r="D413" s="50">
        <v>64462</v>
      </c>
      <c r="E413" s="50">
        <v>550</v>
      </c>
      <c r="F413" s="50">
        <v>6700</v>
      </c>
      <c r="G413" s="50">
        <v>2388</v>
      </c>
      <c r="H413" s="50">
        <v>4100</v>
      </c>
      <c r="I413" s="50">
        <v>280</v>
      </c>
      <c r="J413" s="50">
        <v>880</v>
      </c>
      <c r="K413" s="50">
        <v>530</v>
      </c>
      <c r="L413" s="50">
        <v>17592</v>
      </c>
      <c r="M413" s="50"/>
      <c r="N413" s="50"/>
      <c r="O413" s="78">
        <f t="shared" ref="O413:O444" si="54">D413+E413+F413+G413+H413+J413+K413+L413+M413+N413+I413</f>
        <v>97482</v>
      </c>
      <c r="P413" s="50"/>
      <c r="Q413" s="50">
        <v>3400</v>
      </c>
      <c r="R413" s="50">
        <v>3100</v>
      </c>
      <c r="S413" s="50"/>
      <c r="T413" s="50"/>
      <c r="U413" s="50"/>
      <c r="V413" s="50"/>
      <c r="W413" s="78">
        <f t="shared" ref="W413:W444" si="55">O413+P413+Q413+R413+S413+T413+U413+V413</f>
        <v>103982</v>
      </c>
      <c r="X413" s="9" t="s">
        <v>498</v>
      </c>
    </row>
    <row r="414" spans="1:24" ht="26.25" x14ac:dyDescent="0.25">
      <c r="A414" s="5" t="s">
        <v>168</v>
      </c>
      <c r="B414" s="5" t="s">
        <v>170</v>
      </c>
      <c r="C414" s="8" t="s">
        <v>24</v>
      </c>
      <c r="D414" s="50">
        <f>71615+1482</f>
        <v>73097</v>
      </c>
      <c r="E414" s="50"/>
      <c r="F414" s="50"/>
      <c r="G414" s="50"/>
      <c r="H414" s="50"/>
      <c r="I414" s="50"/>
      <c r="J414" s="50"/>
      <c r="K414" s="50"/>
      <c r="L414" s="50"/>
      <c r="M414" s="50"/>
      <c r="N414" s="50"/>
      <c r="O414" s="78">
        <f t="shared" si="54"/>
        <v>73097</v>
      </c>
      <c r="P414" s="50"/>
      <c r="Q414" s="50"/>
      <c r="R414" s="50"/>
      <c r="S414" s="50"/>
      <c r="T414" s="50"/>
      <c r="U414" s="50"/>
      <c r="V414" s="50"/>
      <c r="W414" s="78">
        <f t="shared" si="55"/>
        <v>73097</v>
      </c>
      <c r="X414" s="9" t="s">
        <v>498</v>
      </c>
    </row>
    <row r="415" spans="1:24" ht="27" customHeight="1" x14ac:dyDescent="0.25">
      <c r="A415" s="5" t="s">
        <v>168</v>
      </c>
      <c r="B415" s="5" t="s">
        <v>171</v>
      </c>
      <c r="C415" s="8" t="s">
        <v>24</v>
      </c>
      <c r="D415" s="50">
        <v>30664</v>
      </c>
      <c r="E415" s="50"/>
      <c r="F415" s="50"/>
      <c r="G415" s="50"/>
      <c r="H415" s="50"/>
      <c r="I415" s="50"/>
      <c r="J415" s="50"/>
      <c r="K415" s="50"/>
      <c r="L415" s="50"/>
      <c r="M415" s="50"/>
      <c r="N415" s="50"/>
      <c r="O415" s="78">
        <f t="shared" si="54"/>
        <v>30664</v>
      </c>
      <c r="P415" s="50"/>
      <c r="Q415" s="50"/>
      <c r="R415" s="50"/>
      <c r="S415" s="50"/>
      <c r="T415" s="50"/>
      <c r="U415" s="50"/>
      <c r="V415" s="50"/>
      <c r="W415" s="78">
        <f t="shared" si="55"/>
        <v>30664</v>
      </c>
      <c r="X415" s="9" t="s">
        <v>498</v>
      </c>
    </row>
    <row r="416" spans="1:24" ht="26.25" x14ac:dyDescent="0.25">
      <c r="A416" s="5" t="s">
        <v>168</v>
      </c>
      <c r="B416" s="5" t="s">
        <v>172</v>
      </c>
      <c r="C416" s="8" t="s">
        <v>41</v>
      </c>
      <c r="D416" s="50">
        <v>1272</v>
      </c>
      <c r="E416" s="50"/>
      <c r="F416" s="50"/>
      <c r="G416" s="50"/>
      <c r="H416" s="50"/>
      <c r="I416" s="50"/>
      <c r="J416" s="50"/>
      <c r="K416" s="50"/>
      <c r="L416" s="50"/>
      <c r="M416" s="50"/>
      <c r="N416" s="50"/>
      <c r="O416" s="78">
        <f t="shared" si="54"/>
        <v>1272</v>
      </c>
      <c r="P416" s="50"/>
      <c r="Q416" s="50"/>
      <c r="R416" s="50"/>
      <c r="S416" s="50"/>
      <c r="T416" s="50"/>
      <c r="U416" s="50"/>
      <c r="V416" s="50"/>
      <c r="W416" s="78">
        <f t="shared" si="55"/>
        <v>1272</v>
      </c>
      <c r="X416" s="9" t="s">
        <v>498</v>
      </c>
    </row>
    <row r="417" spans="1:24" x14ac:dyDescent="0.25">
      <c r="A417" s="5" t="s">
        <v>168</v>
      </c>
      <c r="B417" s="5" t="s">
        <v>173</v>
      </c>
      <c r="C417" s="8" t="s">
        <v>24</v>
      </c>
      <c r="D417" s="50">
        <v>122834</v>
      </c>
      <c r="E417" s="50">
        <v>600</v>
      </c>
      <c r="F417" s="50">
        <v>21800</v>
      </c>
      <c r="G417" s="50">
        <v>8900</v>
      </c>
      <c r="H417" s="50">
        <v>9000</v>
      </c>
      <c r="I417" s="50">
        <v>1170</v>
      </c>
      <c r="J417" s="50"/>
      <c r="K417" s="50">
        <v>350</v>
      </c>
      <c r="L417" s="50">
        <v>36879</v>
      </c>
      <c r="M417" s="50"/>
      <c r="N417" s="50"/>
      <c r="O417" s="78">
        <f t="shared" si="54"/>
        <v>201533</v>
      </c>
      <c r="P417" s="50"/>
      <c r="Q417" s="50">
        <v>4680</v>
      </c>
      <c r="R417" s="50">
        <v>5623</v>
      </c>
      <c r="S417" s="50"/>
      <c r="T417" s="50"/>
      <c r="U417" s="50"/>
      <c r="V417" s="50"/>
      <c r="W417" s="78">
        <f t="shared" si="55"/>
        <v>211836</v>
      </c>
      <c r="X417" s="9" t="s">
        <v>498</v>
      </c>
    </row>
    <row r="418" spans="1:24" ht="26.25" x14ac:dyDescent="0.25">
      <c r="A418" s="5" t="s">
        <v>168</v>
      </c>
      <c r="B418" s="5" t="s">
        <v>174</v>
      </c>
      <c r="C418" s="8" t="s">
        <v>24</v>
      </c>
      <c r="D418" s="50">
        <f>138862+3042</f>
        <v>141904</v>
      </c>
      <c r="E418" s="50"/>
      <c r="F418" s="50"/>
      <c r="G418" s="50"/>
      <c r="H418" s="50"/>
      <c r="I418" s="50"/>
      <c r="J418" s="50"/>
      <c r="K418" s="50"/>
      <c r="L418" s="50"/>
      <c r="M418" s="50"/>
      <c r="N418" s="50"/>
      <c r="O418" s="78">
        <f t="shared" si="54"/>
        <v>141904</v>
      </c>
      <c r="P418" s="50"/>
      <c r="Q418" s="50"/>
      <c r="R418" s="50"/>
      <c r="S418" s="50"/>
      <c r="T418" s="50"/>
      <c r="U418" s="50"/>
      <c r="V418" s="50"/>
      <c r="W418" s="78">
        <f t="shared" si="55"/>
        <v>141904</v>
      </c>
      <c r="X418" s="9" t="s">
        <v>498</v>
      </c>
    </row>
    <row r="419" spans="1:24" ht="26.25" x14ac:dyDescent="0.25">
      <c r="A419" s="5" t="s">
        <v>168</v>
      </c>
      <c r="B419" s="5" t="s">
        <v>175</v>
      </c>
      <c r="C419" s="8" t="s">
        <v>24</v>
      </c>
      <c r="D419" s="50">
        <v>59456</v>
      </c>
      <c r="E419" s="50"/>
      <c r="F419" s="50"/>
      <c r="G419" s="50"/>
      <c r="H419" s="50"/>
      <c r="I419" s="50"/>
      <c r="J419" s="50"/>
      <c r="K419" s="50"/>
      <c r="L419" s="50"/>
      <c r="M419" s="50"/>
      <c r="N419" s="50"/>
      <c r="O419" s="78">
        <f t="shared" si="54"/>
        <v>59456</v>
      </c>
      <c r="P419" s="50"/>
      <c r="Q419" s="50"/>
      <c r="R419" s="50"/>
      <c r="S419" s="50"/>
      <c r="T419" s="50"/>
      <c r="U419" s="50"/>
      <c r="V419" s="50"/>
      <c r="W419" s="78">
        <f t="shared" si="55"/>
        <v>59456</v>
      </c>
      <c r="X419" s="9" t="s">
        <v>498</v>
      </c>
    </row>
    <row r="420" spans="1:24" ht="28.5" customHeight="1" x14ac:dyDescent="0.25">
      <c r="A420" s="5" t="s">
        <v>168</v>
      </c>
      <c r="B420" s="5" t="s">
        <v>176</v>
      </c>
      <c r="C420" s="8" t="s">
        <v>41</v>
      </c>
      <c r="D420" s="50">
        <v>1024</v>
      </c>
      <c r="E420" s="50"/>
      <c r="F420" s="50"/>
      <c r="G420" s="50"/>
      <c r="H420" s="50"/>
      <c r="I420" s="50"/>
      <c r="J420" s="50"/>
      <c r="K420" s="50"/>
      <c r="L420" s="50"/>
      <c r="M420" s="50"/>
      <c r="N420" s="50"/>
      <c r="O420" s="78">
        <f t="shared" si="54"/>
        <v>1024</v>
      </c>
      <c r="P420" s="50"/>
      <c r="Q420" s="50"/>
      <c r="R420" s="50"/>
      <c r="S420" s="50"/>
      <c r="T420" s="50"/>
      <c r="U420" s="50"/>
      <c r="V420" s="50"/>
      <c r="W420" s="78">
        <f t="shared" si="55"/>
        <v>1024</v>
      </c>
      <c r="X420" s="9" t="s">
        <v>498</v>
      </c>
    </row>
    <row r="421" spans="1:24" x14ac:dyDescent="0.25">
      <c r="A421" s="5" t="s">
        <v>168</v>
      </c>
      <c r="B421" s="5" t="s">
        <v>177</v>
      </c>
      <c r="C421" s="8" t="s">
        <v>24</v>
      </c>
      <c r="D421" s="50">
        <v>177945</v>
      </c>
      <c r="E421" s="50">
        <v>1000</v>
      </c>
      <c r="F421" s="50">
        <v>38000</v>
      </c>
      <c r="G421" s="50">
        <v>10000</v>
      </c>
      <c r="H421" s="50">
        <v>31000</v>
      </c>
      <c r="I421" s="50">
        <v>932</v>
      </c>
      <c r="J421" s="50"/>
      <c r="K421" s="50">
        <v>4300</v>
      </c>
      <c r="L421" s="50">
        <v>51644</v>
      </c>
      <c r="M421" s="50"/>
      <c r="N421" s="50"/>
      <c r="O421" s="78">
        <f t="shared" si="54"/>
        <v>314821</v>
      </c>
      <c r="P421" s="50"/>
      <c r="Q421" s="50">
        <v>7300</v>
      </c>
      <c r="R421" s="50">
        <v>14300</v>
      </c>
      <c r="S421" s="50"/>
      <c r="T421" s="50"/>
      <c r="U421" s="50"/>
      <c r="V421" s="50"/>
      <c r="W421" s="78">
        <f t="shared" si="55"/>
        <v>336421</v>
      </c>
      <c r="X421" s="9" t="s">
        <v>498</v>
      </c>
    </row>
    <row r="422" spans="1:24" ht="26.25" x14ac:dyDescent="0.25">
      <c r="A422" s="5" t="s">
        <v>168</v>
      </c>
      <c r="B422" s="5" t="s">
        <v>178</v>
      </c>
      <c r="C422" s="8" t="s">
        <v>24</v>
      </c>
      <c r="D422" s="50">
        <f>4116+187525</f>
        <v>191641</v>
      </c>
      <c r="E422" s="50"/>
      <c r="F422" s="50"/>
      <c r="G422" s="50"/>
      <c r="H422" s="50"/>
      <c r="I422" s="50"/>
      <c r="J422" s="50"/>
      <c r="K422" s="50"/>
      <c r="L422" s="50"/>
      <c r="M422" s="50"/>
      <c r="N422" s="50"/>
      <c r="O422" s="78">
        <f t="shared" si="54"/>
        <v>191641</v>
      </c>
      <c r="P422" s="50"/>
      <c r="Q422" s="50"/>
      <c r="R422" s="50"/>
      <c r="S422" s="50"/>
      <c r="T422" s="50"/>
      <c r="U422" s="50"/>
      <c r="V422" s="50"/>
      <c r="W422" s="78">
        <f t="shared" si="55"/>
        <v>191641</v>
      </c>
      <c r="X422" s="9" t="s">
        <v>498</v>
      </c>
    </row>
    <row r="423" spans="1:24" ht="26.25" x14ac:dyDescent="0.25">
      <c r="A423" s="5" t="s">
        <v>168</v>
      </c>
      <c r="B423" s="5" t="s">
        <v>179</v>
      </c>
      <c r="C423" s="8" t="s">
        <v>24</v>
      </c>
      <c r="D423" s="50">
        <v>82416</v>
      </c>
      <c r="E423" s="50"/>
      <c r="F423" s="50"/>
      <c r="G423" s="50"/>
      <c r="H423" s="50"/>
      <c r="I423" s="50"/>
      <c r="J423" s="50"/>
      <c r="K423" s="50"/>
      <c r="L423" s="50"/>
      <c r="M423" s="50"/>
      <c r="N423" s="50"/>
      <c r="O423" s="78">
        <f t="shared" si="54"/>
        <v>82416</v>
      </c>
      <c r="P423" s="50"/>
      <c r="Q423" s="50"/>
      <c r="R423" s="50"/>
      <c r="S423" s="50"/>
      <c r="T423" s="50"/>
      <c r="U423" s="50"/>
      <c r="V423" s="50"/>
      <c r="W423" s="78">
        <f t="shared" si="55"/>
        <v>82416</v>
      </c>
      <c r="X423" s="9" t="s">
        <v>498</v>
      </c>
    </row>
    <row r="424" spans="1:24" ht="26.25" x14ac:dyDescent="0.25">
      <c r="A424" s="5" t="s">
        <v>168</v>
      </c>
      <c r="B424" s="5" t="s">
        <v>399</v>
      </c>
      <c r="C424" s="8" t="s">
        <v>41</v>
      </c>
      <c r="D424" s="50">
        <v>512</v>
      </c>
      <c r="E424" s="50"/>
      <c r="F424" s="50"/>
      <c r="G424" s="50"/>
      <c r="H424" s="50"/>
      <c r="I424" s="50"/>
      <c r="J424" s="50"/>
      <c r="K424" s="50"/>
      <c r="L424" s="50"/>
      <c r="M424" s="50"/>
      <c r="N424" s="50"/>
      <c r="O424" s="78">
        <f t="shared" si="54"/>
        <v>512</v>
      </c>
      <c r="P424" s="50"/>
      <c r="Q424" s="50"/>
      <c r="R424" s="50"/>
      <c r="S424" s="50"/>
      <c r="T424" s="50"/>
      <c r="U424" s="50"/>
      <c r="V424" s="50"/>
      <c r="W424" s="78">
        <f t="shared" si="55"/>
        <v>512</v>
      </c>
      <c r="X424" s="9" t="s">
        <v>498</v>
      </c>
    </row>
    <row r="425" spans="1:24" x14ac:dyDescent="0.25">
      <c r="A425" s="5" t="s">
        <v>168</v>
      </c>
      <c r="B425" s="5" t="s">
        <v>180</v>
      </c>
      <c r="C425" s="8" t="s">
        <v>27</v>
      </c>
      <c r="D425" s="50">
        <v>79978</v>
      </c>
      <c r="E425" s="50">
        <v>2500</v>
      </c>
      <c r="F425" s="50">
        <v>29000</v>
      </c>
      <c r="G425" s="50">
        <v>4000</v>
      </c>
      <c r="H425" s="50">
        <v>21000</v>
      </c>
      <c r="I425" s="50">
        <v>2500</v>
      </c>
      <c r="J425" s="50"/>
      <c r="K425" s="50">
        <v>800</v>
      </c>
      <c r="L425" s="50"/>
      <c r="M425" s="50"/>
      <c r="N425" s="50">
        <v>14661</v>
      </c>
      <c r="O425" s="78">
        <f t="shared" si="54"/>
        <v>154439</v>
      </c>
      <c r="P425" s="50">
        <v>40</v>
      </c>
      <c r="Q425" s="50">
        <v>12000</v>
      </c>
      <c r="R425" s="50">
        <v>21000</v>
      </c>
      <c r="S425" s="50"/>
      <c r="T425" s="50"/>
      <c r="U425" s="50"/>
      <c r="V425" s="50"/>
      <c r="W425" s="78">
        <f t="shared" si="55"/>
        <v>187479</v>
      </c>
      <c r="X425" s="9" t="s">
        <v>498</v>
      </c>
    </row>
    <row r="426" spans="1:24" ht="26.25" x14ac:dyDescent="0.25">
      <c r="A426" s="5" t="s">
        <v>168</v>
      </c>
      <c r="B426" s="5" t="s">
        <v>182</v>
      </c>
      <c r="C426" s="8" t="s">
        <v>27</v>
      </c>
      <c r="D426" s="50">
        <v>13332</v>
      </c>
      <c r="E426" s="50"/>
      <c r="F426" s="50"/>
      <c r="G426" s="50"/>
      <c r="H426" s="50"/>
      <c r="I426" s="50"/>
      <c r="J426" s="50"/>
      <c r="K426" s="50"/>
      <c r="L426" s="50"/>
      <c r="M426" s="50"/>
      <c r="N426" s="50"/>
      <c r="O426" s="78">
        <f t="shared" si="54"/>
        <v>13332</v>
      </c>
      <c r="P426" s="50"/>
      <c r="Q426" s="50"/>
      <c r="R426" s="50"/>
      <c r="S426" s="50"/>
      <c r="T426" s="50"/>
      <c r="U426" s="50"/>
      <c r="V426" s="50"/>
      <c r="W426" s="78">
        <f t="shared" si="55"/>
        <v>13332</v>
      </c>
      <c r="X426" s="9" t="s">
        <v>498</v>
      </c>
    </row>
    <row r="427" spans="1:24" ht="26.25" x14ac:dyDescent="0.25">
      <c r="A427" s="5" t="s">
        <v>168</v>
      </c>
      <c r="B427" s="5" t="s">
        <v>181</v>
      </c>
      <c r="C427" s="8" t="s">
        <v>27</v>
      </c>
      <c r="D427" s="50">
        <v>307584</v>
      </c>
      <c r="E427" s="50"/>
      <c r="F427" s="50"/>
      <c r="G427" s="50"/>
      <c r="H427" s="50"/>
      <c r="I427" s="50"/>
      <c r="J427" s="50"/>
      <c r="K427" s="50"/>
      <c r="L427" s="50"/>
      <c r="M427" s="50"/>
      <c r="N427" s="50"/>
      <c r="O427" s="78">
        <f t="shared" si="54"/>
        <v>307584</v>
      </c>
      <c r="P427" s="50"/>
      <c r="Q427" s="50"/>
      <c r="R427" s="50"/>
      <c r="S427" s="50"/>
      <c r="T427" s="50"/>
      <c r="U427" s="50"/>
      <c r="V427" s="50"/>
      <c r="W427" s="78">
        <f t="shared" si="55"/>
        <v>307584</v>
      </c>
      <c r="X427" s="9" t="s">
        <v>498</v>
      </c>
    </row>
    <row r="428" spans="1:24" ht="26.25" x14ac:dyDescent="0.25">
      <c r="A428" s="5" t="s">
        <v>168</v>
      </c>
      <c r="B428" s="5" t="s">
        <v>183</v>
      </c>
      <c r="C428" s="8" t="s">
        <v>41</v>
      </c>
      <c r="D428" s="50">
        <v>9168</v>
      </c>
      <c r="E428" s="50"/>
      <c r="F428" s="50"/>
      <c r="G428" s="50"/>
      <c r="H428" s="50"/>
      <c r="I428" s="50"/>
      <c r="J428" s="50"/>
      <c r="K428" s="50"/>
      <c r="L428" s="50"/>
      <c r="M428" s="50"/>
      <c r="N428" s="50"/>
      <c r="O428" s="78">
        <f t="shared" si="54"/>
        <v>9168</v>
      </c>
      <c r="P428" s="50"/>
      <c r="Q428" s="50"/>
      <c r="R428" s="50"/>
      <c r="S428" s="50"/>
      <c r="T428" s="50"/>
      <c r="U428" s="50"/>
      <c r="V428" s="50"/>
      <c r="W428" s="78">
        <f t="shared" si="55"/>
        <v>9168</v>
      </c>
      <c r="X428" s="9" t="s">
        <v>498</v>
      </c>
    </row>
    <row r="429" spans="1:24" ht="26.25" x14ac:dyDescent="0.25">
      <c r="A429" s="5" t="s">
        <v>168</v>
      </c>
      <c r="B429" s="5" t="s">
        <v>184</v>
      </c>
      <c r="C429" s="8" t="s">
        <v>27</v>
      </c>
      <c r="D429" s="50">
        <v>263210</v>
      </c>
      <c r="E429" s="50">
        <v>4000</v>
      </c>
      <c r="F429" s="50">
        <v>71000</v>
      </c>
      <c r="G429" s="50">
        <v>10000</v>
      </c>
      <c r="H429" s="50">
        <v>41500</v>
      </c>
      <c r="I429" s="50">
        <v>5900</v>
      </c>
      <c r="J429" s="50"/>
      <c r="K429" s="50">
        <v>400</v>
      </c>
      <c r="L429" s="50"/>
      <c r="M429" s="50"/>
      <c r="N429" s="50"/>
      <c r="O429" s="78">
        <f t="shared" si="54"/>
        <v>396010</v>
      </c>
      <c r="P429" s="50">
        <v>600</v>
      </c>
      <c r="Q429" s="50">
        <v>40600</v>
      </c>
      <c r="R429" s="50">
        <v>49100</v>
      </c>
      <c r="S429" s="50"/>
      <c r="T429" s="50"/>
      <c r="U429" s="50"/>
      <c r="V429" s="50"/>
      <c r="W429" s="78">
        <f t="shared" si="55"/>
        <v>486310</v>
      </c>
      <c r="X429" s="9" t="s">
        <v>498</v>
      </c>
    </row>
    <row r="430" spans="1:24" ht="26.25" x14ac:dyDescent="0.25">
      <c r="A430" s="5" t="s">
        <v>168</v>
      </c>
      <c r="B430" s="5" t="s">
        <v>363</v>
      </c>
      <c r="C430" s="8" t="s">
        <v>27</v>
      </c>
      <c r="D430" s="50">
        <v>12121</v>
      </c>
      <c r="E430" s="50"/>
      <c r="F430" s="50"/>
      <c r="G430" s="50"/>
      <c r="H430" s="50"/>
      <c r="I430" s="50"/>
      <c r="J430" s="50"/>
      <c r="K430" s="50"/>
      <c r="L430" s="50"/>
      <c r="M430" s="50"/>
      <c r="N430" s="50"/>
      <c r="O430" s="78">
        <f t="shared" si="54"/>
        <v>12121</v>
      </c>
      <c r="P430" s="50"/>
      <c r="Q430" s="50"/>
      <c r="R430" s="50"/>
      <c r="S430" s="50"/>
      <c r="T430" s="50"/>
      <c r="U430" s="50"/>
      <c r="V430" s="50"/>
      <c r="W430" s="78">
        <f t="shared" si="55"/>
        <v>12121</v>
      </c>
      <c r="X430" s="9" t="s">
        <v>498</v>
      </c>
    </row>
    <row r="431" spans="1:24" ht="26.25" x14ac:dyDescent="0.25">
      <c r="A431" s="5" t="s">
        <v>168</v>
      </c>
      <c r="B431" s="5" t="s">
        <v>364</v>
      </c>
      <c r="C431" s="8" t="s">
        <v>27</v>
      </c>
      <c r="D431" s="50">
        <f>864376+594</f>
        <v>864970</v>
      </c>
      <c r="E431" s="50"/>
      <c r="F431" s="50"/>
      <c r="G431" s="50"/>
      <c r="H431" s="50"/>
      <c r="I431" s="50"/>
      <c r="J431" s="50"/>
      <c r="K431" s="50"/>
      <c r="L431" s="50"/>
      <c r="M431" s="50"/>
      <c r="N431" s="50"/>
      <c r="O431" s="78">
        <f t="shared" si="54"/>
        <v>864970</v>
      </c>
      <c r="P431" s="50"/>
      <c r="Q431" s="50"/>
      <c r="R431" s="50"/>
      <c r="S431" s="50"/>
      <c r="T431" s="50"/>
      <c r="U431" s="50"/>
      <c r="V431" s="50"/>
      <c r="W431" s="78">
        <f t="shared" si="55"/>
        <v>864970</v>
      </c>
      <c r="X431" s="9" t="s">
        <v>498</v>
      </c>
    </row>
    <row r="432" spans="1:24" ht="26.25" x14ac:dyDescent="0.25">
      <c r="A432" s="5" t="s">
        <v>168</v>
      </c>
      <c r="B432" s="5" t="s">
        <v>365</v>
      </c>
      <c r="C432" s="8" t="s">
        <v>41</v>
      </c>
      <c r="D432" s="50">
        <v>11720</v>
      </c>
      <c r="E432" s="50"/>
      <c r="F432" s="50"/>
      <c r="G432" s="50"/>
      <c r="H432" s="50"/>
      <c r="I432" s="50"/>
      <c r="J432" s="50"/>
      <c r="K432" s="50"/>
      <c r="L432" s="50"/>
      <c r="M432" s="50"/>
      <c r="N432" s="50"/>
      <c r="O432" s="78">
        <f t="shared" si="54"/>
        <v>11720</v>
      </c>
      <c r="P432" s="50"/>
      <c r="Q432" s="50"/>
      <c r="R432" s="50"/>
      <c r="S432" s="50"/>
      <c r="T432" s="50"/>
      <c r="U432" s="50"/>
      <c r="V432" s="50"/>
      <c r="W432" s="78">
        <f t="shared" si="55"/>
        <v>11720</v>
      </c>
      <c r="X432" s="9" t="s">
        <v>498</v>
      </c>
    </row>
    <row r="433" spans="1:24" x14ac:dyDescent="0.25">
      <c r="A433" s="5" t="s">
        <v>168</v>
      </c>
      <c r="B433" s="5" t="s">
        <v>185</v>
      </c>
      <c r="C433" s="8" t="s">
        <v>41</v>
      </c>
      <c r="D433" s="50">
        <v>24123</v>
      </c>
      <c r="E433" s="50">
        <v>1513</v>
      </c>
      <c r="F433" s="50">
        <v>9000</v>
      </c>
      <c r="G433" s="50">
        <v>300</v>
      </c>
      <c r="H433" s="50">
        <v>4000</v>
      </c>
      <c r="I433" s="50">
        <v>1000</v>
      </c>
      <c r="J433" s="50"/>
      <c r="K433" s="50"/>
      <c r="L433" s="50"/>
      <c r="M433" s="50"/>
      <c r="N433" s="50"/>
      <c r="O433" s="78">
        <f t="shared" si="54"/>
        <v>39936</v>
      </c>
      <c r="P433" s="50">
        <v>400</v>
      </c>
      <c r="Q433" s="50">
        <v>12983</v>
      </c>
      <c r="R433" s="50">
        <v>8000</v>
      </c>
      <c r="S433" s="50">
        <v>119</v>
      </c>
      <c r="T433" s="50"/>
      <c r="U433" s="50"/>
      <c r="V433" s="50"/>
      <c r="W433" s="78">
        <f t="shared" si="55"/>
        <v>61438</v>
      </c>
      <c r="X433" s="9" t="s">
        <v>498</v>
      </c>
    </row>
    <row r="434" spans="1:24" x14ac:dyDescent="0.25">
      <c r="A434" s="5" t="s">
        <v>168</v>
      </c>
      <c r="B434" s="5" t="s">
        <v>186</v>
      </c>
      <c r="C434" s="8" t="s">
        <v>41</v>
      </c>
      <c r="D434" s="50">
        <v>44792</v>
      </c>
      <c r="E434" s="50"/>
      <c r="F434" s="50"/>
      <c r="G434" s="50"/>
      <c r="H434" s="50"/>
      <c r="I434" s="50"/>
      <c r="J434" s="50"/>
      <c r="K434" s="50"/>
      <c r="L434" s="50"/>
      <c r="M434" s="50"/>
      <c r="N434" s="50"/>
      <c r="O434" s="78">
        <f t="shared" si="54"/>
        <v>44792</v>
      </c>
      <c r="P434" s="50"/>
      <c r="Q434" s="50"/>
      <c r="R434" s="50"/>
      <c r="S434" s="50"/>
      <c r="T434" s="50"/>
      <c r="U434" s="50"/>
      <c r="V434" s="50"/>
      <c r="W434" s="78">
        <f t="shared" si="55"/>
        <v>44792</v>
      </c>
      <c r="X434" s="9" t="s">
        <v>498</v>
      </c>
    </row>
    <row r="435" spans="1:24" ht="26.25" x14ac:dyDescent="0.25">
      <c r="A435" s="5" t="s">
        <v>168</v>
      </c>
      <c r="B435" s="5" t="s">
        <v>187</v>
      </c>
      <c r="C435" s="8" t="s">
        <v>41</v>
      </c>
      <c r="D435" s="50">
        <f>44239+595</f>
        <v>44834</v>
      </c>
      <c r="E435" s="50"/>
      <c r="F435" s="50"/>
      <c r="G435" s="50"/>
      <c r="H435" s="50"/>
      <c r="I435" s="50"/>
      <c r="J435" s="50"/>
      <c r="K435" s="50"/>
      <c r="L435" s="50"/>
      <c r="M435" s="50"/>
      <c r="N435" s="50"/>
      <c r="O435" s="78">
        <f t="shared" si="54"/>
        <v>44834</v>
      </c>
      <c r="P435" s="50"/>
      <c r="Q435" s="50"/>
      <c r="R435" s="50"/>
      <c r="S435" s="50"/>
      <c r="T435" s="50"/>
      <c r="U435" s="50"/>
      <c r="V435" s="50"/>
      <c r="W435" s="78">
        <f t="shared" si="55"/>
        <v>44834</v>
      </c>
      <c r="X435" s="9" t="s">
        <v>498</v>
      </c>
    </row>
    <row r="436" spans="1:24" x14ac:dyDescent="0.25">
      <c r="A436" s="5" t="s">
        <v>168</v>
      </c>
      <c r="B436" s="5" t="s">
        <v>188</v>
      </c>
      <c r="C436" s="8" t="s">
        <v>41</v>
      </c>
      <c r="D436" s="50">
        <v>0</v>
      </c>
      <c r="E436" s="50">
        <v>465</v>
      </c>
      <c r="F436" s="50"/>
      <c r="G436" s="50"/>
      <c r="H436" s="50"/>
      <c r="I436" s="50">
        <v>822</v>
      </c>
      <c r="J436" s="50"/>
      <c r="K436" s="50">
        <v>5000</v>
      </c>
      <c r="L436" s="50"/>
      <c r="M436" s="50"/>
      <c r="N436" s="50"/>
      <c r="O436" s="78">
        <f t="shared" si="54"/>
        <v>6287</v>
      </c>
      <c r="P436" s="50">
        <v>3000</v>
      </c>
      <c r="Q436" s="50">
        <v>33925</v>
      </c>
      <c r="R436" s="50">
        <v>30156</v>
      </c>
      <c r="S436" s="50"/>
      <c r="T436" s="50"/>
      <c r="U436" s="50"/>
      <c r="V436" s="50"/>
      <c r="W436" s="78">
        <f t="shared" si="55"/>
        <v>73368</v>
      </c>
      <c r="X436" s="9" t="s">
        <v>498</v>
      </c>
    </row>
    <row r="437" spans="1:24" ht="26.25" x14ac:dyDescent="0.25">
      <c r="A437" s="5" t="s">
        <v>168</v>
      </c>
      <c r="B437" s="5" t="s">
        <v>189</v>
      </c>
      <c r="C437" s="8" t="s">
        <v>41</v>
      </c>
      <c r="D437" s="50">
        <v>63872</v>
      </c>
      <c r="E437" s="50"/>
      <c r="F437" s="50"/>
      <c r="G437" s="50"/>
      <c r="H437" s="50"/>
      <c r="I437" s="50"/>
      <c r="J437" s="50"/>
      <c r="K437" s="50"/>
      <c r="L437" s="50"/>
      <c r="M437" s="50"/>
      <c r="N437" s="50"/>
      <c r="O437" s="78">
        <f t="shared" si="54"/>
        <v>63872</v>
      </c>
      <c r="P437" s="50"/>
      <c r="Q437" s="50"/>
      <c r="R437" s="50"/>
      <c r="S437" s="50"/>
      <c r="T437" s="50"/>
      <c r="U437" s="50"/>
      <c r="V437" s="50"/>
      <c r="W437" s="78">
        <f t="shared" si="55"/>
        <v>63872</v>
      </c>
      <c r="X437" s="9" t="s">
        <v>498</v>
      </c>
    </row>
    <row r="438" spans="1:24" ht="26.25" x14ac:dyDescent="0.25">
      <c r="A438" s="5" t="s">
        <v>168</v>
      </c>
      <c r="B438" s="5" t="s">
        <v>190</v>
      </c>
      <c r="C438" s="8" t="s">
        <v>41</v>
      </c>
      <c r="D438" s="50">
        <v>262918</v>
      </c>
      <c r="E438" s="50"/>
      <c r="F438" s="50"/>
      <c r="G438" s="50"/>
      <c r="H438" s="50"/>
      <c r="I438" s="50"/>
      <c r="J438" s="50"/>
      <c r="K438" s="50"/>
      <c r="L438" s="50"/>
      <c r="M438" s="50"/>
      <c r="N438" s="50"/>
      <c r="O438" s="78">
        <f t="shared" si="54"/>
        <v>262918</v>
      </c>
      <c r="P438" s="50"/>
      <c r="Q438" s="50"/>
      <c r="R438" s="50"/>
      <c r="S438" s="50"/>
      <c r="T438" s="50"/>
      <c r="U438" s="50"/>
      <c r="V438" s="50"/>
      <c r="W438" s="78">
        <f t="shared" si="55"/>
        <v>262918</v>
      </c>
      <c r="X438" s="9" t="s">
        <v>498</v>
      </c>
    </row>
    <row r="439" spans="1:24" x14ac:dyDescent="0.25">
      <c r="A439" s="5" t="s">
        <v>168</v>
      </c>
      <c r="B439" s="5" t="s">
        <v>191</v>
      </c>
      <c r="C439" s="8" t="s">
        <v>41</v>
      </c>
      <c r="D439" s="50">
        <v>114883</v>
      </c>
      <c r="E439" s="50">
        <v>800</v>
      </c>
      <c r="F439" s="50">
        <v>27300</v>
      </c>
      <c r="G439" s="50">
        <v>5681</v>
      </c>
      <c r="H439" s="50">
        <v>29063</v>
      </c>
      <c r="I439" s="50">
        <v>2000</v>
      </c>
      <c r="J439" s="50"/>
      <c r="K439" s="50"/>
      <c r="L439" s="50"/>
      <c r="M439" s="50"/>
      <c r="N439" s="50"/>
      <c r="O439" s="78">
        <f t="shared" si="54"/>
        <v>179727</v>
      </c>
      <c r="P439" s="50"/>
      <c r="Q439" s="50">
        <v>18792</v>
      </c>
      <c r="R439" s="50">
        <v>8000</v>
      </c>
      <c r="S439" s="50">
        <v>150</v>
      </c>
      <c r="T439" s="50"/>
      <c r="U439" s="50"/>
      <c r="V439" s="50"/>
      <c r="W439" s="78">
        <f t="shared" si="55"/>
        <v>206669</v>
      </c>
      <c r="X439" s="9" t="s">
        <v>498</v>
      </c>
    </row>
    <row r="440" spans="1:24" ht="26.25" x14ac:dyDescent="0.25">
      <c r="A440" s="5" t="s">
        <v>168</v>
      </c>
      <c r="B440" s="5" t="s">
        <v>192</v>
      </c>
      <c r="C440" s="8" t="s">
        <v>41</v>
      </c>
      <c r="D440" s="50">
        <v>60769</v>
      </c>
      <c r="E440" s="50">
        <v>1200</v>
      </c>
      <c r="F440" s="50">
        <v>12000</v>
      </c>
      <c r="G440" s="50">
        <v>700</v>
      </c>
      <c r="H440" s="50">
        <v>3000</v>
      </c>
      <c r="I440" s="50">
        <v>530</v>
      </c>
      <c r="J440" s="50"/>
      <c r="K440" s="50">
        <v>590</v>
      </c>
      <c r="L440" s="50"/>
      <c r="M440" s="50"/>
      <c r="N440" s="50"/>
      <c r="O440" s="78">
        <f t="shared" si="54"/>
        <v>78789</v>
      </c>
      <c r="P440" s="50">
        <v>940</v>
      </c>
      <c r="Q440" s="50">
        <v>4020</v>
      </c>
      <c r="R440" s="50">
        <v>5308</v>
      </c>
      <c r="S440" s="50"/>
      <c r="T440" s="50"/>
      <c r="U440" s="50"/>
      <c r="V440" s="50"/>
      <c r="W440" s="78">
        <f t="shared" si="55"/>
        <v>89057</v>
      </c>
      <c r="X440" s="9" t="s">
        <v>498</v>
      </c>
    </row>
    <row r="441" spans="1:24" ht="26.25" x14ac:dyDescent="0.25">
      <c r="A441" s="5" t="s">
        <v>168</v>
      </c>
      <c r="B441" s="5" t="s">
        <v>193</v>
      </c>
      <c r="C441" s="8" t="s">
        <v>41</v>
      </c>
      <c r="D441" s="50">
        <v>53190</v>
      </c>
      <c r="E441" s="50"/>
      <c r="F441" s="50"/>
      <c r="G441" s="50"/>
      <c r="H441" s="50"/>
      <c r="I441" s="50"/>
      <c r="J441" s="50"/>
      <c r="K441" s="50"/>
      <c r="L441" s="50"/>
      <c r="M441" s="50"/>
      <c r="N441" s="50"/>
      <c r="O441" s="78">
        <f t="shared" si="54"/>
        <v>53190</v>
      </c>
      <c r="P441" s="50"/>
      <c r="Q441" s="50"/>
      <c r="R441" s="50"/>
      <c r="S441" s="50"/>
      <c r="T441" s="50"/>
      <c r="U441" s="50"/>
      <c r="V441" s="50"/>
      <c r="W441" s="78">
        <f t="shared" si="55"/>
        <v>53190</v>
      </c>
      <c r="X441" s="9" t="s">
        <v>498</v>
      </c>
    </row>
    <row r="442" spans="1:24" ht="39" x14ac:dyDescent="0.25">
      <c r="A442" s="5" t="s">
        <v>168</v>
      </c>
      <c r="B442" s="5" t="s">
        <v>194</v>
      </c>
      <c r="C442" s="8" t="s">
        <v>41</v>
      </c>
      <c r="D442" s="50">
        <v>322111</v>
      </c>
      <c r="E442" s="50"/>
      <c r="F442" s="50"/>
      <c r="G442" s="50"/>
      <c r="H442" s="50"/>
      <c r="I442" s="50"/>
      <c r="J442" s="50"/>
      <c r="K442" s="50"/>
      <c r="L442" s="50"/>
      <c r="M442" s="50"/>
      <c r="N442" s="50"/>
      <c r="O442" s="78">
        <f t="shared" si="54"/>
        <v>322111</v>
      </c>
      <c r="P442" s="50"/>
      <c r="Q442" s="50"/>
      <c r="R442" s="50"/>
      <c r="S442" s="50"/>
      <c r="T442" s="50"/>
      <c r="U442" s="50"/>
      <c r="V442" s="50"/>
      <c r="W442" s="78">
        <f t="shared" si="55"/>
        <v>322111</v>
      </c>
      <c r="X442" s="9" t="s">
        <v>498</v>
      </c>
    </row>
    <row r="443" spans="1:24" x14ac:dyDescent="0.25">
      <c r="A443" s="5" t="s">
        <v>168</v>
      </c>
      <c r="B443" s="5" t="s">
        <v>195</v>
      </c>
      <c r="C443" s="8" t="s">
        <v>41</v>
      </c>
      <c r="D443" s="50">
        <v>9024</v>
      </c>
      <c r="E443" s="50">
        <v>700</v>
      </c>
      <c r="F443" s="50">
        <v>3650</v>
      </c>
      <c r="G443" s="50">
        <v>600</v>
      </c>
      <c r="H443" s="50">
        <v>1800</v>
      </c>
      <c r="I443" s="50">
        <v>400</v>
      </c>
      <c r="J443" s="50"/>
      <c r="K443" s="50">
        <v>150</v>
      </c>
      <c r="L443" s="50"/>
      <c r="M443" s="50"/>
      <c r="N443" s="50"/>
      <c r="O443" s="78">
        <f t="shared" si="54"/>
        <v>16324</v>
      </c>
      <c r="P443" s="50">
        <v>160</v>
      </c>
      <c r="Q443" s="50">
        <v>1200</v>
      </c>
      <c r="R443" s="50">
        <v>4000</v>
      </c>
      <c r="S443" s="50">
        <v>300</v>
      </c>
      <c r="T443" s="50"/>
      <c r="U443" s="50"/>
      <c r="V443" s="50"/>
      <c r="W443" s="78">
        <f t="shared" si="55"/>
        <v>21984</v>
      </c>
      <c r="X443" s="9" t="s">
        <v>498</v>
      </c>
    </row>
    <row r="444" spans="1:24" ht="26.25" x14ac:dyDescent="0.25">
      <c r="A444" s="5" t="s">
        <v>168</v>
      </c>
      <c r="B444" s="5" t="s">
        <v>196</v>
      </c>
      <c r="C444" s="8" t="s">
        <v>41</v>
      </c>
      <c r="D444" s="50">
        <v>25225</v>
      </c>
      <c r="E444" s="50"/>
      <c r="F444" s="50"/>
      <c r="G444" s="50"/>
      <c r="H444" s="50"/>
      <c r="I444" s="50"/>
      <c r="J444" s="50"/>
      <c r="K444" s="50"/>
      <c r="L444" s="50"/>
      <c r="M444" s="50"/>
      <c r="N444" s="50"/>
      <c r="O444" s="78">
        <f t="shared" si="54"/>
        <v>25225</v>
      </c>
      <c r="P444" s="50"/>
      <c r="Q444" s="50"/>
      <c r="R444" s="50"/>
      <c r="S444" s="50"/>
      <c r="T444" s="50"/>
      <c r="U444" s="50"/>
      <c r="V444" s="50"/>
      <c r="W444" s="78">
        <f t="shared" si="55"/>
        <v>25225</v>
      </c>
      <c r="X444" s="9" t="s">
        <v>498</v>
      </c>
    </row>
    <row r="445" spans="1:24" ht="26.25" x14ac:dyDescent="0.25">
      <c r="A445" s="5" t="s">
        <v>168</v>
      </c>
      <c r="B445" s="5" t="s">
        <v>197</v>
      </c>
      <c r="C445" s="8" t="s">
        <v>41</v>
      </c>
      <c r="D445" s="50">
        <v>51054</v>
      </c>
      <c r="E445" s="50"/>
      <c r="F445" s="50"/>
      <c r="G445" s="50"/>
      <c r="H445" s="50"/>
      <c r="I445" s="50"/>
      <c r="J445" s="50"/>
      <c r="K445" s="50"/>
      <c r="L445" s="50"/>
      <c r="M445" s="50"/>
      <c r="N445" s="50"/>
      <c r="O445" s="78">
        <f t="shared" ref="O445:O475" si="56">D445+E445+F445+G445+H445+J445+K445+L445+M445+N445+I445</f>
        <v>51054</v>
      </c>
      <c r="P445" s="50"/>
      <c r="Q445" s="50"/>
      <c r="R445" s="50"/>
      <c r="S445" s="50"/>
      <c r="T445" s="50"/>
      <c r="U445" s="50"/>
      <c r="V445" s="50"/>
      <c r="W445" s="78">
        <f t="shared" ref="W445:W475" si="57">O445+P445+Q445+R445+S445+T445+U445+V445</f>
        <v>51054</v>
      </c>
      <c r="X445" s="9" t="s">
        <v>498</v>
      </c>
    </row>
    <row r="446" spans="1:24" x14ac:dyDescent="0.25">
      <c r="A446" s="5" t="s">
        <v>168</v>
      </c>
      <c r="B446" s="5" t="s">
        <v>22</v>
      </c>
      <c r="C446" s="8" t="s">
        <v>21</v>
      </c>
      <c r="D446" s="50">
        <v>140197</v>
      </c>
      <c r="E446" s="50">
        <v>1400</v>
      </c>
      <c r="F446" s="50">
        <v>16700</v>
      </c>
      <c r="G446" s="50">
        <v>1924</v>
      </c>
      <c r="H446" s="50">
        <v>20550</v>
      </c>
      <c r="I446" s="50">
        <v>1000</v>
      </c>
      <c r="J446" s="50"/>
      <c r="K446" s="50"/>
      <c r="L446" s="50"/>
      <c r="M446" s="50"/>
      <c r="N446" s="50"/>
      <c r="O446" s="78">
        <f t="shared" si="56"/>
        <v>181771</v>
      </c>
      <c r="P446" s="50">
        <v>30</v>
      </c>
      <c r="Q446" s="50">
        <v>10200</v>
      </c>
      <c r="R446" s="50">
        <v>7000</v>
      </c>
      <c r="S446" s="50">
        <v>200</v>
      </c>
      <c r="T446" s="50"/>
      <c r="U446" s="50"/>
      <c r="V446" s="50"/>
      <c r="W446" s="78">
        <f t="shared" si="57"/>
        <v>199201</v>
      </c>
      <c r="X446" s="9"/>
    </row>
    <row r="447" spans="1:24" ht="26.25" x14ac:dyDescent="0.25">
      <c r="A447" s="5" t="s">
        <v>168</v>
      </c>
      <c r="B447" s="5" t="s">
        <v>138</v>
      </c>
      <c r="C447" s="8" t="s">
        <v>21</v>
      </c>
      <c r="D447" s="50">
        <v>60308</v>
      </c>
      <c r="E447" s="50"/>
      <c r="F447" s="50"/>
      <c r="G447" s="50"/>
      <c r="H447" s="50"/>
      <c r="I447" s="50"/>
      <c r="J447" s="50"/>
      <c r="K447" s="50"/>
      <c r="L447" s="50"/>
      <c r="M447" s="50"/>
      <c r="N447" s="50"/>
      <c r="O447" s="78">
        <f t="shared" si="56"/>
        <v>60308</v>
      </c>
      <c r="P447" s="50"/>
      <c r="Q447" s="50"/>
      <c r="R447" s="50"/>
      <c r="S447" s="50"/>
      <c r="T447" s="50"/>
      <c r="U447" s="50"/>
      <c r="V447" s="50"/>
      <c r="W447" s="78">
        <f t="shared" si="57"/>
        <v>60308</v>
      </c>
      <c r="X447" s="9" t="s">
        <v>493</v>
      </c>
    </row>
    <row r="448" spans="1:24" ht="26.25" x14ac:dyDescent="0.25">
      <c r="A448" s="5" t="s">
        <v>168</v>
      </c>
      <c r="B448" s="5" t="s">
        <v>52</v>
      </c>
      <c r="C448" s="10" t="s">
        <v>21</v>
      </c>
      <c r="D448" s="50">
        <v>28981</v>
      </c>
      <c r="E448" s="50"/>
      <c r="F448" s="50"/>
      <c r="G448" s="50"/>
      <c r="H448" s="50"/>
      <c r="I448" s="50"/>
      <c r="J448" s="50"/>
      <c r="K448" s="50"/>
      <c r="L448" s="50"/>
      <c r="M448" s="50"/>
      <c r="N448" s="50"/>
      <c r="O448" s="78">
        <f t="shared" si="56"/>
        <v>28981</v>
      </c>
      <c r="P448" s="50"/>
      <c r="Q448" s="50"/>
      <c r="R448" s="50"/>
      <c r="S448" s="50"/>
      <c r="T448" s="50"/>
      <c r="U448" s="50"/>
      <c r="V448" s="50"/>
      <c r="W448" s="78">
        <f t="shared" si="57"/>
        <v>28981</v>
      </c>
      <c r="X448" s="9" t="s">
        <v>493</v>
      </c>
    </row>
    <row r="449" spans="1:24" x14ac:dyDescent="0.25">
      <c r="A449" s="5" t="s">
        <v>168</v>
      </c>
      <c r="B449" s="5" t="s">
        <v>397</v>
      </c>
      <c r="C449" s="10" t="s">
        <v>21</v>
      </c>
      <c r="D449" s="50">
        <v>11525</v>
      </c>
      <c r="E449" s="50">
        <v>1000</v>
      </c>
      <c r="F449" s="50">
        <v>6600</v>
      </c>
      <c r="G449" s="50">
        <v>276</v>
      </c>
      <c r="H449" s="50">
        <v>2300</v>
      </c>
      <c r="I449" s="50">
        <v>200</v>
      </c>
      <c r="J449" s="50"/>
      <c r="K449" s="50"/>
      <c r="L449" s="50"/>
      <c r="M449" s="50"/>
      <c r="N449" s="50"/>
      <c r="O449" s="78">
        <f t="shared" si="56"/>
        <v>21901</v>
      </c>
      <c r="P449" s="50"/>
      <c r="Q449" s="50">
        <v>16000</v>
      </c>
      <c r="R449" s="50">
        <v>1500</v>
      </c>
      <c r="S449" s="50"/>
      <c r="T449" s="50"/>
      <c r="U449" s="50"/>
      <c r="V449" s="50"/>
      <c r="W449" s="78">
        <f t="shared" si="57"/>
        <v>39401</v>
      </c>
      <c r="X449" s="9" t="s">
        <v>493</v>
      </c>
    </row>
    <row r="450" spans="1:24" x14ac:dyDescent="0.25">
      <c r="A450" s="5" t="s">
        <v>168</v>
      </c>
      <c r="B450" s="5" t="s">
        <v>20</v>
      </c>
      <c r="C450" s="8" t="s">
        <v>21</v>
      </c>
      <c r="D450" s="50">
        <v>120541</v>
      </c>
      <c r="E450" s="50">
        <v>1400</v>
      </c>
      <c r="F450" s="50">
        <v>6200</v>
      </c>
      <c r="G450" s="50">
        <v>600</v>
      </c>
      <c r="H450" s="50">
        <v>6670</v>
      </c>
      <c r="I450" s="50">
        <v>170</v>
      </c>
      <c r="J450" s="50"/>
      <c r="K450" s="50"/>
      <c r="L450" s="50"/>
      <c r="M450" s="50"/>
      <c r="N450" s="50"/>
      <c r="O450" s="78">
        <f t="shared" si="56"/>
        <v>135581</v>
      </c>
      <c r="P450" s="50">
        <v>420</v>
      </c>
      <c r="Q450" s="50">
        <v>8087</v>
      </c>
      <c r="R450" s="50">
        <v>3818</v>
      </c>
      <c r="S450" s="50">
        <v>14952</v>
      </c>
      <c r="T450" s="50"/>
      <c r="U450" s="50"/>
      <c r="V450" s="50"/>
      <c r="W450" s="78">
        <f t="shared" si="57"/>
        <v>162858</v>
      </c>
      <c r="X450" s="9" t="s">
        <v>493</v>
      </c>
    </row>
    <row r="451" spans="1:24" x14ac:dyDescent="0.25">
      <c r="A451" s="5" t="s">
        <v>168</v>
      </c>
      <c r="B451" s="5" t="s">
        <v>198</v>
      </c>
      <c r="C451" s="8" t="s">
        <v>21</v>
      </c>
      <c r="D451" s="50">
        <v>175399</v>
      </c>
      <c r="E451" s="50">
        <v>1300</v>
      </c>
      <c r="F451" s="50">
        <v>12500</v>
      </c>
      <c r="G451" s="50">
        <v>500</v>
      </c>
      <c r="H451" s="50">
        <v>5000</v>
      </c>
      <c r="I451" s="50">
        <v>600</v>
      </c>
      <c r="J451" s="50"/>
      <c r="K451" s="50"/>
      <c r="L451" s="50"/>
      <c r="M451" s="50"/>
      <c r="N451" s="50"/>
      <c r="O451" s="78">
        <f t="shared" si="56"/>
        <v>195299</v>
      </c>
      <c r="P451" s="50">
        <v>650</v>
      </c>
      <c r="Q451" s="50">
        <v>10000</v>
      </c>
      <c r="R451" s="50">
        <v>8000</v>
      </c>
      <c r="S451" s="50">
        <v>300</v>
      </c>
      <c r="T451" s="50"/>
      <c r="U451" s="50"/>
      <c r="V451" s="50"/>
      <c r="W451" s="78">
        <f t="shared" si="57"/>
        <v>214249</v>
      </c>
      <c r="X451" s="9" t="s">
        <v>493</v>
      </c>
    </row>
    <row r="452" spans="1:24" ht="26.25" x14ac:dyDescent="0.25">
      <c r="A452" s="5" t="s">
        <v>168</v>
      </c>
      <c r="B452" s="5" t="s">
        <v>199</v>
      </c>
      <c r="C452" s="8" t="s">
        <v>165</v>
      </c>
      <c r="D452" s="50"/>
      <c r="E452" s="50"/>
      <c r="F452" s="50"/>
      <c r="G452" s="50"/>
      <c r="H452" s="50"/>
      <c r="I452" s="50"/>
      <c r="J452" s="50"/>
      <c r="K452" s="50"/>
      <c r="L452" s="50"/>
      <c r="M452" s="50"/>
      <c r="N452" s="50"/>
      <c r="O452" s="78">
        <f t="shared" si="56"/>
        <v>0</v>
      </c>
      <c r="P452" s="50"/>
      <c r="Q452" s="50"/>
      <c r="R452" s="50"/>
      <c r="S452" s="50"/>
      <c r="T452" s="50"/>
      <c r="U452" s="50">
        <v>540</v>
      </c>
      <c r="V452" s="50"/>
      <c r="W452" s="78">
        <f t="shared" si="57"/>
        <v>540</v>
      </c>
      <c r="X452" s="9"/>
    </row>
    <row r="453" spans="1:24" x14ac:dyDescent="0.25">
      <c r="A453" s="5" t="s">
        <v>168</v>
      </c>
      <c r="B453" s="5" t="s">
        <v>200</v>
      </c>
      <c r="C453" s="8" t="s">
        <v>165</v>
      </c>
      <c r="D453" s="50"/>
      <c r="E453" s="50"/>
      <c r="F453" s="50"/>
      <c r="G453" s="50"/>
      <c r="H453" s="50"/>
      <c r="I453" s="50"/>
      <c r="J453" s="50"/>
      <c r="K453" s="50"/>
      <c r="L453" s="50"/>
      <c r="M453" s="50"/>
      <c r="N453" s="50"/>
      <c r="O453" s="78">
        <f t="shared" si="56"/>
        <v>0</v>
      </c>
      <c r="P453" s="50"/>
      <c r="Q453" s="50"/>
      <c r="R453" s="50"/>
      <c r="S453" s="50"/>
      <c r="T453" s="50"/>
      <c r="U453" s="50">
        <v>711</v>
      </c>
      <c r="V453" s="50"/>
      <c r="W453" s="78">
        <f t="shared" si="57"/>
        <v>711</v>
      </c>
      <c r="X453" s="9"/>
    </row>
    <row r="454" spans="1:24" x14ac:dyDescent="0.25">
      <c r="A454" s="5" t="s">
        <v>168</v>
      </c>
      <c r="B454" s="5" t="s">
        <v>201</v>
      </c>
      <c r="C454" s="8" t="s">
        <v>85</v>
      </c>
      <c r="D454" s="50"/>
      <c r="E454" s="50"/>
      <c r="F454" s="50">
        <v>15000</v>
      </c>
      <c r="G454" s="50">
        <v>500</v>
      </c>
      <c r="H454" s="50">
        <v>7000</v>
      </c>
      <c r="I454" s="50"/>
      <c r="J454" s="50"/>
      <c r="K454" s="50"/>
      <c r="L454" s="50"/>
      <c r="M454" s="50"/>
      <c r="N454" s="50"/>
      <c r="O454" s="78">
        <f t="shared" si="56"/>
        <v>22500</v>
      </c>
      <c r="P454" s="50"/>
      <c r="Q454" s="50">
        <v>7464</v>
      </c>
      <c r="R454" s="50">
        <v>1500</v>
      </c>
      <c r="S454" s="50"/>
      <c r="T454" s="50"/>
      <c r="U454" s="50"/>
      <c r="V454" s="50"/>
      <c r="W454" s="78">
        <f t="shared" si="57"/>
        <v>31464</v>
      </c>
      <c r="X454" s="9" t="s">
        <v>514</v>
      </c>
    </row>
    <row r="455" spans="1:24" ht="26.25" x14ac:dyDescent="0.25">
      <c r="A455" s="5" t="s">
        <v>168</v>
      </c>
      <c r="B455" s="5" t="s">
        <v>202</v>
      </c>
      <c r="C455" s="8" t="s">
        <v>85</v>
      </c>
      <c r="D455" s="50"/>
      <c r="E455" s="50"/>
      <c r="F455" s="50"/>
      <c r="G455" s="50">
        <v>150</v>
      </c>
      <c r="H455" s="50">
        <v>320</v>
      </c>
      <c r="I455" s="50"/>
      <c r="J455" s="50"/>
      <c r="K455" s="50"/>
      <c r="L455" s="50"/>
      <c r="M455" s="50"/>
      <c r="N455" s="50"/>
      <c r="O455" s="78">
        <f t="shared" si="56"/>
        <v>470</v>
      </c>
      <c r="P455" s="50"/>
      <c r="Q455" s="50">
        <v>9500</v>
      </c>
      <c r="R455" s="50">
        <v>500</v>
      </c>
      <c r="S455" s="50"/>
      <c r="T455" s="50"/>
      <c r="U455" s="50"/>
      <c r="V455" s="50"/>
      <c r="W455" s="78">
        <f t="shared" si="57"/>
        <v>10470</v>
      </c>
      <c r="X455" s="9" t="s">
        <v>514</v>
      </c>
    </row>
    <row r="456" spans="1:24" ht="26.25" x14ac:dyDescent="0.25">
      <c r="A456" s="5" t="s">
        <v>168</v>
      </c>
      <c r="B456" s="5" t="s">
        <v>203</v>
      </c>
      <c r="C456" s="8" t="s">
        <v>13</v>
      </c>
      <c r="D456" s="50"/>
      <c r="E456" s="50"/>
      <c r="F456" s="50"/>
      <c r="G456" s="50">
        <v>50</v>
      </c>
      <c r="H456" s="50">
        <v>770</v>
      </c>
      <c r="I456" s="50"/>
      <c r="J456" s="50"/>
      <c r="K456" s="50"/>
      <c r="L456" s="50"/>
      <c r="M456" s="50"/>
      <c r="N456" s="50"/>
      <c r="O456" s="78">
        <f t="shared" si="56"/>
        <v>820</v>
      </c>
      <c r="P456" s="50"/>
      <c r="Q456" s="50">
        <v>8500</v>
      </c>
      <c r="R456" s="50">
        <v>1000</v>
      </c>
      <c r="S456" s="50"/>
      <c r="T456" s="50"/>
      <c r="U456" s="50"/>
      <c r="V456" s="50"/>
      <c r="W456" s="78">
        <f t="shared" si="57"/>
        <v>10320</v>
      </c>
      <c r="X456" s="9" t="s">
        <v>514</v>
      </c>
    </row>
    <row r="457" spans="1:24" ht="26.25" x14ac:dyDescent="0.25">
      <c r="A457" s="5" t="s">
        <v>168</v>
      </c>
      <c r="B457" s="5" t="s">
        <v>131</v>
      </c>
      <c r="C457" s="8" t="s">
        <v>85</v>
      </c>
      <c r="D457" s="50"/>
      <c r="E457" s="50"/>
      <c r="F457" s="50">
        <v>3800</v>
      </c>
      <c r="G457" s="50"/>
      <c r="H457" s="50"/>
      <c r="I457" s="50"/>
      <c r="J457" s="50"/>
      <c r="K457" s="50"/>
      <c r="L457" s="50"/>
      <c r="M457" s="50"/>
      <c r="N457" s="50"/>
      <c r="O457" s="78">
        <f t="shared" si="56"/>
        <v>3800</v>
      </c>
      <c r="P457" s="50"/>
      <c r="Q457" s="50">
        <v>2710</v>
      </c>
      <c r="R457" s="50"/>
      <c r="S457" s="50"/>
      <c r="T457" s="50"/>
      <c r="U457" s="50"/>
      <c r="V457" s="50"/>
      <c r="W457" s="78">
        <f t="shared" si="57"/>
        <v>6510</v>
      </c>
      <c r="X457" s="9" t="s">
        <v>514</v>
      </c>
    </row>
    <row r="458" spans="1:24" ht="26.25" x14ac:dyDescent="0.25">
      <c r="A458" s="5" t="s">
        <v>168</v>
      </c>
      <c r="B458" s="5" t="s">
        <v>15</v>
      </c>
      <c r="C458" s="8" t="s">
        <v>13</v>
      </c>
      <c r="D458" s="50">
        <v>527239</v>
      </c>
      <c r="E458" s="50">
        <v>1100</v>
      </c>
      <c r="F458" s="50">
        <v>10000</v>
      </c>
      <c r="G458" s="50">
        <v>3500</v>
      </c>
      <c r="H458" s="50">
        <v>8000</v>
      </c>
      <c r="I458" s="50">
        <v>25000</v>
      </c>
      <c r="J458" s="50"/>
      <c r="K458" s="50">
        <v>103000</v>
      </c>
      <c r="L458" s="50"/>
      <c r="M458" s="50"/>
      <c r="N458" s="50">
        <v>2700</v>
      </c>
      <c r="O458" s="78">
        <f t="shared" si="56"/>
        <v>680539</v>
      </c>
      <c r="P458" s="50">
        <v>1020</v>
      </c>
      <c r="Q458" s="50">
        <v>51800</v>
      </c>
      <c r="R458" s="50">
        <v>82858</v>
      </c>
      <c r="S458" s="50"/>
      <c r="T458" s="50">
        <v>10000</v>
      </c>
      <c r="U458" s="50"/>
      <c r="V458" s="50"/>
      <c r="W458" s="78">
        <f t="shared" si="57"/>
        <v>826217</v>
      </c>
      <c r="X458" s="9" t="s">
        <v>514</v>
      </c>
    </row>
    <row r="459" spans="1:24" ht="26.25" x14ac:dyDescent="0.25">
      <c r="A459" s="5" t="s">
        <v>168</v>
      </c>
      <c r="B459" s="5" t="s">
        <v>204</v>
      </c>
      <c r="C459" s="8" t="s">
        <v>13</v>
      </c>
      <c r="D459" s="50"/>
      <c r="E459" s="50"/>
      <c r="F459" s="50"/>
      <c r="G459" s="50"/>
      <c r="H459" s="50"/>
      <c r="I459" s="50"/>
      <c r="J459" s="50"/>
      <c r="K459" s="50"/>
      <c r="L459" s="50"/>
      <c r="M459" s="50"/>
      <c r="N459" s="50"/>
      <c r="O459" s="78">
        <f t="shared" si="56"/>
        <v>0</v>
      </c>
      <c r="P459" s="50"/>
      <c r="Q459" s="50">
        <v>17975</v>
      </c>
      <c r="R459" s="50">
        <v>4260</v>
      </c>
      <c r="S459" s="50"/>
      <c r="T459" s="50"/>
      <c r="U459" s="50"/>
      <c r="V459" s="50"/>
      <c r="W459" s="78">
        <f t="shared" si="57"/>
        <v>22235</v>
      </c>
      <c r="X459" s="9" t="s">
        <v>515</v>
      </c>
    </row>
    <row r="460" spans="1:24" ht="39" x14ac:dyDescent="0.25">
      <c r="A460" s="5" t="s">
        <v>168</v>
      </c>
      <c r="B460" s="5" t="s">
        <v>205</v>
      </c>
      <c r="C460" s="8" t="s">
        <v>13</v>
      </c>
      <c r="D460" s="50"/>
      <c r="E460" s="50"/>
      <c r="F460" s="50"/>
      <c r="G460" s="50"/>
      <c r="H460" s="50"/>
      <c r="I460" s="50"/>
      <c r="J460" s="50"/>
      <c r="K460" s="50"/>
      <c r="L460" s="50"/>
      <c r="M460" s="50"/>
      <c r="N460" s="50"/>
      <c r="O460" s="78">
        <f t="shared" si="56"/>
        <v>0</v>
      </c>
      <c r="P460" s="50"/>
      <c r="Q460" s="50">
        <v>6000</v>
      </c>
      <c r="R460" s="50"/>
      <c r="S460" s="50"/>
      <c r="T460" s="50"/>
      <c r="U460" s="50"/>
      <c r="V460" s="50"/>
      <c r="W460" s="78">
        <f t="shared" si="57"/>
        <v>6000</v>
      </c>
      <c r="X460" s="9" t="s">
        <v>514</v>
      </c>
    </row>
    <row r="461" spans="1:24" x14ac:dyDescent="0.25">
      <c r="A461" s="5" t="s">
        <v>168</v>
      </c>
      <c r="B461" s="5" t="s">
        <v>14</v>
      </c>
      <c r="C461" s="8" t="s">
        <v>13</v>
      </c>
      <c r="D461" s="50"/>
      <c r="E461" s="50"/>
      <c r="F461" s="50"/>
      <c r="G461" s="50"/>
      <c r="H461" s="50"/>
      <c r="I461" s="50"/>
      <c r="J461" s="50"/>
      <c r="K461" s="50"/>
      <c r="L461" s="50"/>
      <c r="M461" s="50"/>
      <c r="N461" s="50"/>
      <c r="O461" s="78">
        <f t="shared" si="56"/>
        <v>0</v>
      </c>
      <c r="P461" s="50"/>
      <c r="Q461" s="50">
        <v>111104</v>
      </c>
      <c r="R461" s="50">
        <v>11000</v>
      </c>
      <c r="S461" s="50"/>
      <c r="T461" s="50"/>
      <c r="U461" s="50"/>
      <c r="V461" s="50"/>
      <c r="W461" s="78">
        <f t="shared" si="57"/>
        <v>122104</v>
      </c>
      <c r="X461" s="9" t="s">
        <v>490</v>
      </c>
    </row>
    <row r="462" spans="1:24" x14ac:dyDescent="0.25">
      <c r="A462" s="5" t="s">
        <v>168</v>
      </c>
      <c r="B462" s="5" t="s">
        <v>361</v>
      </c>
      <c r="C462" s="8" t="s">
        <v>13</v>
      </c>
      <c r="D462" s="50">
        <v>32640</v>
      </c>
      <c r="E462" s="50"/>
      <c r="F462" s="50"/>
      <c r="G462" s="50"/>
      <c r="H462" s="50"/>
      <c r="I462" s="50"/>
      <c r="J462" s="50"/>
      <c r="K462" s="50"/>
      <c r="L462" s="50"/>
      <c r="M462" s="50"/>
      <c r="N462" s="50"/>
      <c r="O462" s="78">
        <f t="shared" si="56"/>
        <v>32640</v>
      </c>
      <c r="P462" s="50"/>
      <c r="Q462" s="50">
        <v>247712</v>
      </c>
      <c r="R462" s="50"/>
      <c r="S462" s="50"/>
      <c r="T462" s="50"/>
      <c r="U462" s="50"/>
      <c r="V462" s="50"/>
      <c r="W462" s="78">
        <f t="shared" si="57"/>
        <v>280352</v>
      </c>
      <c r="X462" s="9" t="s">
        <v>490</v>
      </c>
    </row>
    <row r="463" spans="1:24" x14ac:dyDescent="0.25">
      <c r="A463" s="5" t="s">
        <v>168</v>
      </c>
      <c r="B463" s="5" t="s">
        <v>207</v>
      </c>
      <c r="C463" s="8" t="s">
        <v>13</v>
      </c>
      <c r="D463" s="50">
        <v>0</v>
      </c>
      <c r="E463" s="50"/>
      <c r="F463" s="50"/>
      <c r="G463" s="50"/>
      <c r="H463" s="50"/>
      <c r="I463" s="50"/>
      <c r="J463" s="50"/>
      <c r="K463" s="50"/>
      <c r="L463" s="50"/>
      <c r="M463" s="50"/>
      <c r="N463" s="50"/>
      <c r="O463" s="78">
        <f t="shared" si="56"/>
        <v>0</v>
      </c>
      <c r="P463" s="50"/>
      <c r="Q463" s="50">
        <v>1000</v>
      </c>
      <c r="R463" s="50"/>
      <c r="S463" s="50"/>
      <c r="T463" s="50"/>
      <c r="U463" s="50"/>
      <c r="V463" s="50"/>
      <c r="W463" s="78">
        <f t="shared" si="57"/>
        <v>1000</v>
      </c>
      <c r="X463" s="9" t="s">
        <v>489</v>
      </c>
    </row>
    <row r="464" spans="1:24" ht="26.25" x14ac:dyDescent="0.25">
      <c r="A464" s="5" t="s">
        <v>168</v>
      </c>
      <c r="B464" s="5" t="s">
        <v>208</v>
      </c>
      <c r="C464" s="8" t="s">
        <v>19</v>
      </c>
      <c r="D464" s="50">
        <v>4964</v>
      </c>
      <c r="E464" s="50"/>
      <c r="F464" s="50"/>
      <c r="G464" s="50"/>
      <c r="H464" s="50"/>
      <c r="I464" s="50"/>
      <c r="J464" s="50"/>
      <c r="K464" s="50"/>
      <c r="L464" s="50"/>
      <c r="M464" s="50"/>
      <c r="N464" s="50"/>
      <c r="O464" s="78">
        <f t="shared" si="56"/>
        <v>4964</v>
      </c>
      <c r="P464" s="50"/>
      <c r="Q464" s="50">
        <v>5000</v>
      </c>
      <c r="R464" s="50">
        <v>53110</v>
      </c>
      <c r="S464" s="50"/>
      <c r="T464" s="50"/>
      <c r="U464" s="50">
        <v>50</v>
      </c>
      <c r="V464" s="50"/>
      <c r="W464" s="78">
        <f t="shared" si="57"/>
        <v>63124</v>
      </c>
      <c r="X464" s="9" t="s">
        <v>492</v>
      </c>
    </row>
    <row r="465" spans="1:24" ht="26.25" x14ac:dyDescent="0.25">
      <c r="A465" s="5" t="s">
        <v>168</v>
      </c>
      <c r="B465" s="5" t="s">
        <v>209</v>
      </c>
      <c r="C465" s="8" t="s">
        <v>19</v>
      </c>
      <c r="D465" s="50"/>
      <c r="E465" s="50"/>
      <c r="F465" s="50"/>
      <c r="G465" s="50"/>
      <c r="H465" s="50"/>
      <c r="I465" s="50"/>
      <c r="J465" s="50"/>
      <c r="K465" s="50"/>
      <c r="L465" s="50"/>
      <c r="M465" s="50"/>
      <c r="N465" s="50"/>
      <c r="O465" s="78">
        <f t="shared" si="56"/>
        <v>0</v>
      </c>
      <c r="P465" s="50"/>
      <c r="Q465" s="50">
        <v>45000</v>
      </c>
      <c r="R465" s="50"/>
      <c r="S465" s="50"/>
      <c r="T465" s="50"/>
      <c r="U465" s="50"/>
      <c r="V465" s="50"/>
      <c r="W465" s="78">
        <f t="shared" si="57"/>
        <v>45000</v>
      </c>
      <c r="X465" s="9" t="s">
        <v>492</v>
      </c>
    </row>
    <row r="466" spans="1:24" x14ac:dyDescent="0.25">
      <c r="A466" s="5" t="s">
        <v>168</v>
      </c>
      <c r="B466" s="5" t="s">
        <v>210</v>
      </c>
      <c r="C466" s="8" t="s">
        <v>21</v>
      </c>
      <c r="D466" s="50">
        <v>6299</v>
      </c>
      <c r="E466" s="50"/>
      <c r="F466" s="50"/>
      <c r="G466" s="50"/>
      <c r="H466" s="50"/>
      <c r="I466" s="50"/>
      <c r="J466" s="50"/>
      <c r="K466" s="50"/>
      <c r="L466" s="50"/>
      <c r="M466" s="50"/>
      <c r="N466" s="50"/>
      <c r="O466" s="78">
        <f t="shared" si="56"/>
        <v>6299</v>
      </c>
      <c r="P466" s="50"/>
      <c r="Q466" s="50">
        <f>40295+500</f>
        <v>40795</v>
      </c>
      <c r="R466" s="50">
        <v>8156</v>
      </c>
      <c r="S466" s="50"/>
      <c r="T466" s="50"/>
      <c r="U466" s="50"/>
      <c r="V466" s="50"/>
      <c r="W466" s="78">
        <f t="shared" si="57"/>
        <v>55250</v>
      </c>
      <c r="X466" s="9" t="s">
        <v>493</v>
      </c>
    </row>
    <row r="467" spans="1:24" x14ac:dyDescent="0.25">
      <c r="A467" s="5" t="s">
        <v>168</v>
      </c>
      <c r="B467" s="5" t="s">
        <v>36</v>
      </c>
      <c r="C467" s="8" t="s">
        <v>31</v>
      </c>
      <c r="D467" s="50"/>
      <c r="E467" s="50"/>
      <c r="F467" s="50"/>
      <c r="G467" s="50"/>
      <c r="H467" s="50"/>
      <c r="I467" s="50"/>
      <c r="J467" s="50"/>
      <c r="K467" s="50"/>
      <c r="L467" s="50"/>
      <c r="M467" s="50">
        <v>22300</v>
      </c>
      <c r="N467" s="50"/>
      <c r="O467" s="78">
        <f t="shared" si="56"/>
        <v>22300</v>
      </c>
      <c r="P467" s="50"/>
      <c r="Q467" s="50"/>
      <c r="R467" s="50"/>
      <c r="S467" s="50"/>
      <c r="T467" s="50"/>
      <c r="U467" s="50"/>
      <c r="V467" s="50"/>
      <c r="W467" s="78">
        <f t="shared" si="57"/>
        <v>22300</v>
      </c>
      <c r="X467" s="9" t="s">
        <v>494</v>
      </c>
    </row>
    <row r="468" spans="1:24" x14ac:dyDescent="0.25">
      <c r="A468" s="5" t="s">
        <v>168</v>
      </c>
      <c r="B468" s="5" t="s">
        <v>211</v>
      </c>
      <c r="C468" s="8" t="s">
        <v>31</v>
      </c>
      <c r="D468" s="50">
        <v>101704</v>
      </c>
      <c r="E468" s="50"/>
      <c r="F468" s="50"/>
      <c r="G468" s="50"/>
      <c r="H468" s="50"/>
      <c r="I468" s="50"/>
      <c r="J468" s="50"/>
      <c r="K468" s="50">
        <v>300</v>
      </c>
      <c r="L468" s="50">
        <v>52081</v>
      </c>
      <c r="M468" s="50"/>
      <c r="N468" s="50"/>
      <c r="O468" s="78">
        <f t="shared" si="56"/>
        <v>154085</v>
      </c>
      <c r="P468" s="50"/>
      <c r="Q468" s="50">
        <v>1680</v>
      </c>
      <c r="R468" s="50">
        <v>12000</v>
      </c>
      <c r="S468" s="50"/>
      <c r="T468" s="50"/>
      <c r="U468" s="50"/>
      <c r="V468" s="50"/>
      <c r="W468" s="78">
        <f t="shared" si="57"/>
        <v>167765</v>
      </c>
      <c r="X468" s="9" t="s">
        <v>494</v>
      </c>
    </row>
    <row r="469" spans="1:24" ht="39" x14ac:dyDescent="0.25">
      <c r="A469" s="5" t="s">
        <v>168</v>
      </c>
      <c r="B469" s="5" t="s">
        <v>382</v>
      </c>
      <c r="C469" s="8" t="s">
        <v>31</v>
      </c>
      <c r="D469" s="50"/>
      <c r="E469" s="50"/>
      <c r="F469" s="50"/>
      <c r="G469" s="50"/>
      <c r="H469" s="50"/>
      <c r="I469" s="50"/>
      <c r="J469" s="50"/>
      <c r="K469" s="50"/>
      <c r="L469" s="50">
        <v>20516</v>
      </c>
      <c r="M469" s="50"/>
      <c r="N469" s="50"/>
      <c r="O469" s="78">
        <f t="shared" si="56"/>
        <v>20516</v>
      </c>
      <c r="P469" s="50"/>
      <c r="Q469" s="50"/>
      <c r="R469" s="50"/>
      <c r="S469" s="50"/>
      <c r="T469" s="50"/>
      <c r="U469" s="50"/>
      <c r="V469" s="50"/>
      <c r="W469" s="78">
        <f t="shared" si="57"/>
        <v>20516</v>
      </c>
      <c r="X469" s="9" t="s">
        <v>494</v>
      </c>
    </row>
    <row r="470" spans="1:24" ht="26.25" x14ac:dyDescent="0.25">
      <c r="A470" s="5" t="s">
        <v>168</v>
      </c>
      <c r="B470" s="5" t="s">
        <v>383</v>
      </c>
      <c r="C470" s="8" t="s">
        <v>31</v>
      </c>
      <c r="D470" s="50"/>
      <c r="E470" s="50"/>
      <c r="F470" s="50"/>
      <c r="G470" s="50"/>
      <c r="H470" s="50"/>
      <c r="I470" s="50"/>
      <c r="J470" s="50"/>
      <c r="K470" s="50"/>
      <c r="L470" s="50">
        <v>20516</v>
      </c>
      <c r="M470" s="50"/>
      <c r="N470" s="50"/>
      <c r="O470" s="78">
        <f t="shared" si="56"/>
        <v>20516</v>
      </c>
      <c r="P470" s="50"/>
      <c r="Q470" s="50"/>
      <c r="R470" s="50"/>
      <c r="S470" s="50"/>
      <c r="T470" s="50"/>
      <c r="U470" s="50"/>
      <c r="V470" s="50"/>
      <c r="W470" s="78">
        <f t="shared" si="57"/>
        <v>20516</v>
      </c>
      <c r="X470" s="9" t="s">
        <v>494</v>
      </c>
    </row>
    <row r="471" spans="1:24" ht="26.25" x14ac:dyDescent="0.25">
      <c r="A471" s="5" t="s">
        <v>168</v>
      </c>
      <c r="B471" s="5" t="s">
        <v>212</v>
      </c>
      <c r="C471" s="8" t="s">
        <v>31</v>
      </c>
      <c r="D471" s="50"/>
      <c r="E471" s="50"/>
      <c r="F471" s="50"/>
      <c r="G471" s="50"/>
      <c r="H471" s="50"/>
      <c r="I471" s="50"/>
      <c r="J471" s="50"/>
      <c r="K471" s="50"/>
      <c r="L471" s="50">
        <v>7300</v>
      </c>
      <c r="M471" s="50"/>
      <c r="N471" s="50"/>
      <c r="O471" s="78">
        <f t="shared" si="56"/>
        <v>7300</v>
      </c>
      <c r="P471" s="50"/>
      <c r="Q471" s="50"/>
      <c r="R471" s="50"/>
      <c r="S471" s="50"/>
      <c r="T471" s="50"/>
      <c r="U471" s="50"/>
      <c r="V471" s="50"/>
      <c r="W471" s="78">
        <f t="shared" si="57"/>
        <v>7300</v>
      </c>
      <c r="X471" s="9" t="s">
        <v>494</v>
      </c>
    </row>
    <row r="472" spans="1:24" ht="30.75" customHeight="1" x14ac:dyDescent="0.25">
      <c r="A472" s="5" t="s">
        <v>168</v>
      </c>
      <c r="B472" s="5" t="s">
        <v>384</v>
      </c>
      <c r="C472" s="8" t="s">
        <v>31</v>
      </c>
      <c r="D472" s="50"/>
      <c r="E472" s="50"/>
      <c r="F472" s="50"/>
      <c r="G472" s="50"/>
      <c r="H472" s="50"/>
      <c r="I472" s="50"/>
      <c r="J472" s="50"/>
      <c r="K472" s="50"/>
      <c r="L472" s="50">
        <v>6816</v>
      </c>
      <c r="M472" s="50"/>
      <c r="N472" s="50"/>
      <c r="O472" s="78">
        <f t="shared" si="56"/>
        <v>6816</v>
      </c>
      <c r="P472" s="50"/>
      <c r="Q472" s="50"/>
      <c r="R472" s="50"/>
      <c r="S472" s="50"/>
      <c r="T472" s="50"/>
      <c r="U472" s="50"/>
      <c r="V472" s="50"/>
      <c r="W472" s="78">
        <f t="shared" si="57"/>
        <v>6816</v>
      </c>
      <c r="X472" s="9" t="s">
        <v>494</v>
      </c>
    </row>
    <row r="473" spans="1:24" ht="26.25" x14ac:dyDescent="0.25">
      <c r="A473" s="5" t="s">
        <v>168</v>
      </c>
      <c r="B473" s="5" t="s">
        <v>385</v>
      </c>
      <c r="C473" s="8" t="s">
        <v>31</v>
      </c>
      <c r="D473" s="50"/>
      <c r="E473" s="50"/>
      <c r="F473" s="50"/>
      <c r="G473" s="50"/>
      <c r="H473" s="50"/>
      <c r="I473" s="50"/>
      <c r="J473" s="50"/>
      <c r="K473" s="50"/>
      <c r="L473" s="50">
        <v>6816</v>
      </c>
      <c r="M473" s="50"/>
      <c r="N473" s="50"/>
      <c r="O473" s="78">
        <f t="shared" si="56"/>
        <v>6816</v>
      </c>
      <c r="P473" s="50"/>
      <c r="Q473" s="50"/>
      <c r="R473" s="50"/>
      <c r="S473" s="50"/>
      <c r="T473" s="50"/>
      <c r="U473" s="50"/>
      <c r="V473" s="50"/>
      <c r="W473" s="78">
        <f t="shared" si="57"/>
        <v>6816</v>
      </c>
      <c r="X473" s="9" t="s">
        <v>494</v>
      </c>
    </row>
    <row r="474" spans="1:24" x14ac:dyDescent="0.25">
      <c r="A474" s="5" t="s">
        <v>168</v>
      </c>
      <c r="B474" s="5" t="s">
        <v>45</v>
      </c>
      <c r="C474" s="8"/>
      <c r="D474" s="50">
        <v>72262</v>
      </c>
      <c r="E474" s="50"/>
      <c r="F474" s="50"/>
      <c r="G474" s="50"/>
      <c r="H474" s="50"/>
      <c r="I474" s="50"/>
      <c r="J474" s="50"/>
      <c r="K474" s="50"/>
      <c r="L474" s="50"/>
      <c r="M474" s="50"/>
      <c r="N474" s="50"/>
      <c r="O474" s="78">
        <f t="shared" si="56"/>
        <v>72262</v>
      </c>
      <c r="P474" s="50"/>
      <c r="Q474" s="50"/>
      <c r="R474" s="50"/>
      <c r="S474" s="50"/>
      <c r="T474" s="50"/>
      <c r="U474" s="50"/>
      <c r="V474" s="50"/>
      <c r="W474" s="78">
        <f t="shared" si="57"/>
        <v>72262</v>
      </c>
      <c r="X474" s="9" t="s">
        <v>488</v>
      </c>
    </row>
    <row r="475" spans="1:24" x14ac:dyDescent="0.25">
      <c r="A475" s="5" t="s">
        <v>168</v>
      </c>
      <c r="B475" s="5" t="s">
        <v>46</v>
      </c>
      <c r="C475" s="8"/>
      <c r="D475" s="50">
        <v>41677</v>
      </c>
      <c r="E475" s="50"/>
      <c r="F475" s="50"/>
      <c r="G475" s="50"/>
      <c r="H475" s="50"/>
      <c r="I475" s="50"/>
      <c r="J475" s="50"/>
      <c r="K475" s="50"/>
      <c r="L475" s="50"/>
      <c r="M475" s="50"/>
      <c r="N475" s="50"/>
      <c r="O475" s="78">
        <f t="shared" si="56"/>
        <v>41677</v>
      </c>
      <c r="P475" s="50"/>
      <c r="Q475" s="50"/>
      <c r="R475" s="50"/>
      <c r="S475" s="50"/>
      <c r="T475" s="50"/>
      <c r="U475" s="50"/>
      <c r="V475" s="50"/>
      <c r="W475" s="78">
        <f t="shared" si="57"/>
        <v>41677</v>
      </c>
      <c r="X475" s="9" t="s">
        <v>488</v>
      </c>
    </row>
    <row r="476" spans="1:24" x14ac:dyDescent="0.25">
      <c r="A476" s="21" t="s">
        <v>168</v>
      </c>
      <c r="B476" s="21" t="s">
        <v>47</v>
      </c>
      <c r="C476" s="22"/>
      <c r="D476" s="23">
        <f t="shared" ref="D476:M476" si="58">SUM(D413:D475)</f>
        <v>4909841</v>
      </c>
      <c r="E476" s="23">
        <f t="shared" si="58"/>
        <v>19528</v>
      </c>
      <c r="F476" s="23">
        <f t="shared" si="58"/>
        <v>289250</v>
      </c>
      <c r="G476" s="23">
        <f t="shared" si="58"/>
        <v>50069</v>
      </c>
      <c r="H476" s="23">
        <f t="shared" si="58"/>
        <v>195073</v>
      </c>
      <c r="I476" s="23">
        <f t="shared" si="58"/>
        <v>42504</v>
      </c>
      <c r="J476" s="23">
        <f t="shared" si="58"/>
        <v>880</v>
      </c>
      <c r="K476" s="23">
        <f t="shared" si="58"/>
        <v>115420</v>
      </c>
      <c r="L476" s="23">
        <f t="shared" si="58"/>
        <v>220160</v>
      </c>
      <c r="M476" s="23">
        <f t="shared" si="58"/>
        <v>22300</v>
      </c>
      <c r="N476" s="23">
        <f t="shared" ref="N476:W476" si="59">SUM(N413:N475)</f>
        <v>17361</v>
      </c>
      <c r="O476" s="23">
        <f t="shared" si="59"/>
        <v>5882386</v>
      </c>
      <c r="P476" s="23">
        <f t="shared" si="59"/>
        <v>7260</v>
      </c>
      <c r="Q476" s="23">
        <f t="shared" si="59"/>
        <v>739427</v>
      </c>
      <c r="R476" s="23">
        <f t="shared" si="59"/>
        <v>343289</v>
      </c>
      <c r="S476" s="23">
        <f t="shared" si="59"/>
        <v>16021</v>
      </c>
      <c r="T476" s="23">
        <f t="shared" si="59"/>
        <v>10000</v>
      </c>
      <c r="U476" s="23">
        <f t="shared" si="59"/>
        <v>1301</v>
      </c>
      <c r="V476" s="23">
        <f t="shared" si="59"/>
        <v>0</v>
      </c>
      <c r="W476" s="23">
        <f t="shared" si="59"/>
        <v>6999684</v>
      </c>
      <c r="X476" s="9"/>
    </row>
    <row r="477" spans="1:24" x14ac:dyDescent="0.25">
      <c r="A477" s="5" t="s">
        <v>213</v>
      </c>
      <c r="B477" s="5" t="s">
        <v>214</v>
      </c>
      <c r="C477" s="8" t="s">
        <v>11</v>
      </c>
      <c r="D477" s="50">
        <v>1120175</v>
      </c>
      <c r="E477" s="50">
        <v>26000</v>
      </c>
      <c r="F477" s="50">
        <v>12500</v>
      </c>
      <c r="G477" s="50">
        <v>1500</v>
      </c>
      <c r="H477" s="50">
        <v>10850</v>
      </c>
      <c r="I477" s="50">
        <v>4200</v>
      </c>
      <c r="J477" s="50"/>
      <c r="K477" s="50">
        <v>2500</v>
      </c>
      <c r="L477" s="50"/>
      <c r="M477" s="50"/>
      <c r="N477" s="50">
        <v>2000</v>
      </c>
      <c r="O477" s="78">
        <f t="shared" ref="O477:O508" si="60">D477+E477+F477+G477+H477+J477+K477+L477+M477+N477+I477</f>
        <v>1179725</v>
      </c>
      <c r="P477" s="50">
        <v>1500</v>
      </c>
      <c r="Q477" s="50">
        <v>137060</v>
      </c>
      <c r="R477" s="50">
        <v>39029</v>
      </c>
      <c r="S477" s="50"/>
      <c r="T477" s="50"/>
      <c r="U477" s="50"/>
      <c r="V477" s="50"/>
      <c r="W477" s="78">
        <f t="shared" ref="W477:W508" si="61">O477+P477+Q477+R477+S477+T477+U477+V477</f>
        <v>1357314</v>
      </c>
      <c r="X477" s="9" t="s">
        <v>488</v>
      </c>
    </row>
    <row r="478" spans="1:24" x14ac:dyDescent="0.25">
      <c r="A478" s="5" t="s">
        <v>213</v>
      </c>
      <c r="B478" s="5" t="s">
        <v>215</v>
      </c>
      <c r="C478" s="8" t="s">
        <v>11</v>
      </c>
      <c r="D478" s="50">
        <v>111000</v>
      </c>
      <c r="E478" s="50"/>
      <c r="F478" s="50"/>
      <c r="G478" s="50"/>
      <c r="H478" s="50"/>
      <c r="I478" s="50"/>
      <c r="J478" s="50"/>
      <c r="K478" s="50">
        <v>3000</v>
      </c>
      <c r="L478" s="50"/>
      <c r="M478" s="50"/>
      <c r="N478" s="50"/>
      <c r="O478" s="78">
        <f t="shared" si="60"/>
        <v>114000</v>
      </c>
      <c r="P478" s="50"/>
      <c r="Q478" s="50">
        <v>100</v>
      </c>
      <c r="R478" s="50">
        <v>100</v>
      </c>
      <c r="S478" s="50"/>
      <c r="T478" s="50"/>
      <c r="U478" s="50"/>
      <c r="V478" s="50"/>
      <c r="W478" s="78">
        <f t="shared" si="61"/>
        <v>114200</v>
      </c>
      <c r="X478" s="9" t="s">
        <v>488</v>
      </c>
    </row>
    <row r="479" spans="1:24" x14ac:dyDescent="0.25">
      <c r="A479" s="5" t="s">
        <v>213</v>
      </c>
      <c r="B479" s="5" t="s">
        <v>216</v>
      </c>
      <c r="C479" s="8" t="s">
        <v>11</v>
      </c>
      <c r="D479" s="50"/>
      <c r="E479" s="50">
        <v>430</v>
      </c>
      <c r="F479" s="50"/>
      <c r="G479" s="50"/>
      <c r="H479" s="50"/>
      <c r="I479" s="50"/>
      <c r="J479" s="50"/>
      <c r="K479" s="50"/>
      <c r="L479" s="50"/>
      <c r="M479" s="50"/>
      <c r="N479" s="50"/>
      <c r="O479" s="78">
        <f t="shared" si="60"/>
        <v>430</v>
      </c>
      <c r="P479" s="50">
        <v>30</v>
      </c>
      <c r="Q479" s="50">
        <v>2250</v>
      </c>
      <c r="R479" s="50">
        <v>4500</v>
      </c>
      <c r="S479" s="50"/>
      <c r="T479" s="50"/>
      <c r="U479" s="50"/>
      <c r="V479" s="50"/>
      <c r="W479" s="78">
        <f t="shared" si="61"/>
        <v>7210</v>
      </c>
      <c r="X479" s="9" t="s">
        <v>488</v>
      </c>
    </row>
    <row r="480" spans="1:24" ht="26.25" x14ac:dyDescent="0.25">
      <c r="A480" s="5" t="s">
        <v>213</v>
      </c>
      <c r="B480" s="5" t="s">
        <v>217</v>
      </c>
      <c r="C480" s="8" t="s">
        <v>11</v>
      </c>
      <c r="D480" s="50">
        <v>53000</v>
      </c>
      <c r="E480" s="50"/>
      <c r="F480" s="50"/>
      <c r="G480" s="50"/>
      <c r="H480" s="50"/>
      <c r="I480" s="50"/>
      <c r="J480" s="50"/>
      <c r="K480" s="50"/>
      <c r="L480" s="50"/>
      <c r="M480" s="50"/>
      <c r="N480" s="50"/>
      <c r="O480" s="78">
        <f t="shared" si="60"/>
        <v>53000</v>
      </c>
      <c r="P480" s="50"/>
      <c r="Q480" s="50"/>
      <c r="R480" s="50"/>
      <c r="S480" s="50"/>
      <c r="T480" s="50"/>
      <c r="U480" s="50"/>
      <c r="V480" s="50"/>
      <c r="W480" s="78">
        <f t="shared" si="61"/>
        <v>53000</v>
      </c>
      <c r="X480" s="9" t="s">
        <v>488</v>
      </c>
    </row>
    <row r="481" spans="1:24" x14ac:dyDescent="0.25">
      <c r="A481" s="5" t="s">
        <v>213</v>
      </c>
      <c r="B481" s="5" t="s">
        <v>218</v>
      </c>
      <c r="C481" s="8" t="s">
        <v>11</v>
      </c>
      <c r="D481" s="50">
        <v>310</v>
      </c>
      <c r="E481" s="50"/>
      <c r="F481" s="50"/>
      <c r="G481" s="50"/>
      <c r="H481" s="50"/>
      <c r="I481" s="50"/>
      <c r="J481" s="50"/>
      <c r="K481" s="50"/>
      <c r="L481" s="50"/>
      <c r="M481" s="50"/>
      <c r="N481" s="50"/>
      <c r="O481" s="78">
        <f t="shared" si="60"/>
        <v>310</v>
      </c>
      <c r="P481" s="50">
        <v>2000</v>
      </c>
      <c r="Q481" s="50">
        <v>8100</v>
      </c>
      <c r="R481" s="50">
        <v>4590</v>
      </c>
      <c r="S481" s="50"/>
      <c r="T481" s="50"/>
      <c r="U481" s="50"/>
      <c r="V481" s="50"/>
      <c r="W481" s="78">
        <f t="shared" si="61"/>
        <v>15000</v>
      </c>
      <c r="X481" s="9" t="s">
        <v>488</v>
      </c>
    </row>
    <row r="482" spans="1:24" x14ac:dyDescent="0.25">
      <c r="A482" s="5" t="s">
        <v>213</v>
      </c>
      <c r="B482" s="5" t="s">
        <v>377</v>
      </c>
      <c r="C482" s="8" t="s">
        <v>11</v>
      </c>
      <c r="D482" s="50"/>
      <c r="E482" s="50"/>
      <c r="F482" s="50"/>
      <c r="G482" s="50"/>
      <c r="H482" s="50"/>
      <c r="I482" s="50"/>
      <c r="J482" s="50"/>
      <c r="K482" s="50"/>
      <c r="L482" s="50"/>
      <c r="M482" s="50"/>
      <c r="N482" s="50"/>
      <c r="O482" s="78">
        <f t="shared" si="60"/>
        <v>0</v>
      </c>
      <c r="P482" s="50"/>
      <c r="Q482" s="50">
        <v>25238</v>
      </c>
      <c r="R482" s="50">
        <v>26000</v>
      </c>
      <c r="S482" s="50"/>
      <c r="T482" s="50"/>
      <c r="U482" s="50"/>
      <c r="V482" s="50"/>
      <c r="W482" s="78">
        <f t="shared" si="61"/>
        <v>51238</v>
      </c>
      <c r="X482" s="9" t="s">
        <v>488</v>
      </c>
    </row>
    <row r="483" spans="1:24" ht="26.25" x14ac:dyDescent="0.25">
      <c r="A483" s="5" t="s">
        <v>213</v>
      </c>
      <c r="B483" s="5" t="s">
        <v>378</v>
      </c>
      <c r="C483" s="8" t="s">
        <v>11</v>
      </c>
      <c r="D483" s="50"/>
      <c r="E483" s="50"/>
      <c r="F483" s="50"/>
      <c r="G483" s="50"/>
      <c r="H483" s="50"/>
      <c r="I483" s="50"/>
      <c r="J483" s="50"/>
      <c r="K483" s="50"/>
      <c r="L483" s="50"/>
      <c r="M483" s="50"/>
      <c r="N483" s="50"/>
      <c r="O483" s="78">
        <f t="shared" si="60"/>
        <v>0</v>
      </c>
      <c r="P483" s="50"/>
      <c r="Q483" s="50">
        <v>57000</v>
      </c>
      <c r="R483" s="50"/>
      <c r="S483" s="50"/>
      <c r="T483" s="50"/>
      <c r="U483" s="50"/>
      <c r="V483" s="50"/>
      <c r="W483" s="78">
        <f t="shared" si="61"/>
        <v>57000</v>
      </c>
      <c r="X483" s="9" t="s">
        <v>516</v>
      </c>
    </row>
    <row r="484" spans="1:24" x14ac:dyDescent="0.25">
      <c r="A484" s="5" t="s">
        <v>213</v>
      </c>
      <c r="B484" s="5" t="s">
        <v>334</v>
      </c>
      <c r="C484" s="8" t="s">
        <v>11</v>
      </c>
      <c r="D484" s="50"/>
      <c r="E484" s="50"/>
      <c r="F484" s="50"/>
      <c r="G484" s="50"/>
      <c r="H484" s="50"/>
      <c r="I484" s="50"/>
      <c r="J484" s="50"/>
      <c r="K484" s="50"/>
      <c r="L484" s="50"/>
      <c r="M484" s="50"/>
      <c r="N484" s="50"/>
      <c r="O484" s="78">
        <f t="shared" si="60"/>
        <v>0</v>
      </c>
      <c r="P484" s="50"/>
      <c r="Q484" s="50">
        <v>105078</v>
      </c>
      <c r="R484" s="50">
        <v>25810</v>
      </c>
      <c r="S484" s="50"/>
      <c r="T484" s="50"/>
      <c r="U484" s="50"/>
      <c r="V484" s="50"/>
      <c r="W484" s="78">
        <f t="shared" si="61"/>
        <v>130888</v>
      </c>
      <c r="X484" s="9" t="s">
        <v>517</v>
      </c>
    </row>
    <row r="485" spans="1:24" ht="26.25" x14ac:dyDescent="0.25">
      <c r="A485" s="5" t="s">
        <v>213</v>
      </c>
      <c r="B485" s="5" t="s">
        <v>238</v>
      </c>
      <c r="C485" s="8" t="s">
        <v>13</v>
      </c>
      <c r="D485" s="50"/>
      <c r="E485" s="50"/>
      <c r="F485" s="50"/>
      <c r="G485" s="50"/>
      <c r="H485" s="50"/>
      <c r="I485" s="50"/>
      <c r="J485" s="50"/>
      <c r="K485" s="50"/>
      <c r="L485" s="50"/>
      <c r="M485" s="50"/>
      <c r="N485" s="50"/>
      <c r="O485" s="78">
        <f t="shared" si="60"/>
        <v>0</v>
      </c>
      <c r="P485" s="50"/>
      <c r="Q485" s="50">
        <v>16600</v>
      </c>
      <c r="R485" s="50"/>
      <c r="S485" s="50"/>
      <c r="T485" s="50"/>
      <c r="U485" s="50"/>
      <c r="V485" s="50"/>
      <c r="W485" s="78">
        <f t="shared" si="61"/>
        <v>16600</v>
      </c>
      <c r="X485" s="9" t="s">
        <v>517</v>
      </c>
    </row>
    <row r="486" spans="1:24" x14ac:dyDescent="0.25">
      <c r="A486" s="5" t="s">
        <v>213</v>
      </c>
      <c r="B486" s="5" t="s">
        <v>34</v>
      </c>
      <c r="C486" s="8" t="s">
        <v>35</v>
      </c>
      <c r="D486" s="50">
        <v>178109</v>
      </c>
      <c r="E486" s="50">
        <v>800</v>
      </c>
      <c r="F486" s="50"/>
      <c r="G486" s="50"/>
      <c r="H486" s="50"/>
      <c r="I486" s="50"/>
      <c r="J486" s="50"/>
      <c r="K486" s="50">
        <v>1300</v>
      </c>
      <c r="L486" s="50"/>
      <c r="M486" s="50"/>
      <c r="N486" s="50"/>
      <c r="O486" s="78">
        <f t="shared" si="60"/>
        <v>180209</v>
      </c>
      <c r="P486" s="50">
        <v>300</v>
      </c>
      <c r="Q486" s="50">
        <v>2000</v>
      </c>
      <c r="R486" s="50">
        <v>2300</v>
      </c>
      <c r="S486" s="50"/>
      <c r="T486" s="50"/>
      <c r="U486" s="50"/>
      <c r="V486" s="50"/>
      <c r="W486" s="78">
        <f t="shared" si="61"/>
        <v>184809</v>
      </c>
      <c r="X486" s="9" t="s">
        <v>517</v>
      </c>
    </row>
    <row r="487" spans="1:24" ht="26.25" x14ac:dyDescent="0.25">
      <c r="A487" s="5" t="s">
        <v>213</v>
      </c>
      <c r="B487" s="5" t="s">
        <v>219</v>
      </c>
      <c r="C487" s="8" t="s">
        <v>35</v>
      </c>
      <c r="D487" s="50"/>
      <c r="E487" s="50"/>
      <c r="F487" s="50"/>
      <c r="G487" s="50"/>
      <c r="H487" s="50"/>
      <c r="I487" s="50"/>
      <c r="J487" s="50"/>
      <c r="K487" s="50"/>
      <c r="L487" s="50"/>
      <c r="M487" s="50"/>
      <c r="N487" s="50"/>
      <c r="O487" s="78">
        <f t="shared" si="60"/>
        <v>0</v>
      </c>
      <c r="P487" s="50"/>
      <c r="Q487" s="50">
        <v>0</v>
      </c>
      <c r="R487" s="50"/>
      <c r="S487" s="50"/>
      <c r="T487" s="50"/>
      <c r="U487" s="50"/>
      <c r="V487" s="50"/>
      <c r="W487" s="78">
        <f t="shared" si="61"/>
        <v>0</v>
      </c>
      <c r="X487" s="9" t="s">
        <v>517</v>
      </c>
    </row>
    <row r="488" spans="1:24" x14ac:dyDescent="0.25">
      <c r="A488" s="5" t="s">
        <v>213</v>
      </c>
      <c r="B488" s="5" t="s">
        <v>220</v>
      </c>
      <c r="C488" s="8" t="s">
        <v>118</v>
      </c>
      <c r="D488" s="50"/>
      <c r="E488" s="50"/>
      <c r="F488" s="50"/>
      <c r="G488" s="50"/>
      <c r="H488" s="50"/>
      <c r="I488" s="50"/>
      <c r="J488" s="50"/>
      <c r="K488" s="50"/>
      <c r="L488" s="50"/>
      <c r="M488" s="50"/>
      <c r="N488" s="50"/>
      <c r="O488" s="78">
        <f t="shared" si="60"/>
        <v>0</v>
      </c>
      <c r="P488" s="50"/>
      <c r="Q488" s="50">
        <v>100</v>
      </c>
      <c r="R488" s="50">
        <v>300</v>
      </c>
      <c r="S488" s="50"/>
      <c r="T488" s="50"/>
      <c r="U488" s="50"/>
      <c r="V488" s="50"/>
      <c r="W488" s="78">
        <f t="shared" si="61"/>
        <v>400</v>
      </c>
      <c r="X488" s="9" t="s">
        <v>517</v>
      </c>
    </row>
    <row r="489" spans="1:24" x14ac:dyDescent="0.25">
      <c r="A489" s="5" t="s">
        <v>213</v>
      </c>
      <c r="B489" s="5" t="s">
        <v>206</v>
      </c>
      <c r="C489" s="8" t="s">
        <v>85</v>
      </c>
      <c r="D489" s="50"/>
      <c r="E489" s="50"/>
      <c r="F489" s="50"/>
      <c r="G489" s="50"/>
      <c r="H489" s="50"/>
      <c r="I489" s="50"/>
      <c r="J489" s="50"/>
      <c r="K489" s="50"/>
      <c r="L489" s="50"/>
      <c r="M489" s="50"/>
      <c r="N489" s="50"/>
      <c r="O489" s="78">
        <f t="shared" si="60"/>
        <v>0</v>
      </c>
      <c r="P489" s="50"/>
      <c r="Q489" s="50"/>
      <c r="R489" s="50"/>
      <c r="S489" s="50"/>
      <c r="T489" s="50"/>
      <c r="U489" s="50"/>
      <c r="V489" s="50">
        <v>54000</v>
      </c>
      <c r="W489" s="78">
        <f t="shared" si="61"/>
        <v>54000</v>
      </c>
      <c r="X489" s="9" t="s">
        <v>517</v>
      </c>
    </row>
    <row r="490" spans="1:24" ht="29.25" customHeight="1" x14ac:dyDescent="0.25">
      <c r="A490" s="5" t="s">
        <v>213</v>
      </c>
      <c r="B490" s="5" t="s">
        <v>221</v>
      </c>
      <c r="C490" s="8" t="s">
        <v>83</v>
      </c>
      <c r="D490" s="50"/>
      <c r="E490" s="50"/>
      <c r="F490" s="50"/>
      <c r="G490" s="50"/>
      <c r="H490" s="50"/>
      <c r="I490" s="50"/>
      <c r="J490" s="50"/>
      <c r="K490" s="50"/>
      <c r="L490" s="50"/>
      <c r="M490" s="50"/>
      <c r="N490" s="50"/>
      <c r="O490" s="78">
        <f t="shared" si="60"/>
        <v>0</v>
      </c>
      <c r="P490" s="50"/>
      <c r="Q490" s="50">
        <v>60000</v>
      </c>
      <c r="R490" s="50"/>
      <c r="S490" s="50"/>
      <c r="T490" s="50"/>
      <c r="U490" s="50"/>
      <c r="V490" s="50"/>
      <c r="W490" s="78">
        <f t="shared" si="61"/>
        <v>60000</v>
      </c>
      <c r="X490" s="9" t="s">
        <v>514</v>
      </c>
    </row>
    <row r="491" spans="1:24" x14ac:dyDescent="0.25">
      <c r="A491" s="5" t="s">
        <v>213</v>
      </c>
      <c r="B491" s="5" t="s">
        <v>222</v>
      </c>
      <c r="C491" s="8" t="s">
        <v>19</v>
      </c>
      <c r="D491" s="50">
        <v>9112</v>
      </c>
      <c r="E491" s="50"/>
      <c r="F491" s="50"/>
      <c r="G491" s="50"/>
      <c r="H491" s="50"/>
      <c r="I491" s="50"/>
      <c r="J491" s="50"/>
      <c r="K491" s="50"/>
      <c r="L491" s="50"/>
      <c r="M491" s="50"/>
      <c r="N491" s="50"/>
      <c r="O491" s="78">
        <f t="shared" si="60"/>
        <v>9112</v>
      </c>
      <c r="P491" s="50">
        <v>2560</v>
      </c>
      <c r="Q491" s="50">
        <v>36780</v>
      </c>
      <c r="R491" s="50">
        <v>35264</v>
      </c>
      <c r="S491" s="50"/>
      <c r="T491" s="50">
        <v>2200</v>
      </c>
      <c r="U491" s="50">
        <v>101022</v>
      </c>
      <c r="V491" s="50"/>
      <c r="W491" s="78">
        <f t="shared" si="61"/>
        <v>186938</v>
      </c>
      <c r="X491" s="9" t="s">
        <v>492</v>
      </c>
    </row>
    <row r="492" spans="1:24" x14ac:dyDescent="0.25">
      <c r="A492" s="5" t="s">
        <v>213</v>
      </c>
      <c r="B492" s="5" t="s">
        <v>223</v>
      </c>
      <c r="C492" s="8" t="s">
        <v>21</v>
      </c>
      <c r="D492" s="50">
        <v>3100</v>
      </c>
      <c r="E492" s="50"/>
      <c r="F492" s="50"/>
      <c r="G492" s="50"/>
      <c r="H492" s="50"/>
      <c r="I492" s="50"/>
      <c r="J492" s="50"/>
      <c r="K492" s="50"/>
      <c r="L492" s="50"/>
      <c r="M492" s="50"/>
      <c r="N492" s="50"/>
      <c r="O492" s="78">
        <f t="shared" si="60"/>
        <v>3100</v>
      </c>
      <c r="P492" s="50">
        <v>0</v>
      </c>
      <c r="Q492" s="50">
        <v>212050</v>
      </c>
      <c r="R492" s="50">
        <v>2150</v>
      </c>
      <c r="S492" s="50"/>
      <c r="T492" s="50">
        <v>3000</v>
      </c>
      <c r="U492" s="50">
        <v>24100</v>
      </c>
      <c r="V492" s="50"/>
      <c r="W492" s="78">
        <f t="shared" si="61"/>
        <v>244400</v>
      </c>
      <c r="X492" s="9" t="s">
        <v>493</v>
      </c>
    </row>
    <row r="493" spans="1:24" x14ac:dyDescent="0.25">
      <c r="A493" s="5" t="s">
        <v>213</v>
      </c>
      <c r="B493" s="52" t="s">
        <v>394</v>
      </c>
      <c r="C493" s="8" t="s">
        <v>134</v>
      </c>
      <c r="D493" s="50"/>
      <c r="E493" s="50"/>
      <c r="F493" s="50"/>
      <c r="G493" s="50"/>
      <c r="H493" s="50"/>
      <c r="I493" s="50"/>
      <c r="J493" s="50"/>
      <c r="K493" s="50"/>
      <c r="L493" s="50"/>
      <c r="M493" s="50"/>
      <c r="N493" s="50"/>
      <c r="O493" s="78">
        <f t="shared" si="60"/>
        <v>0</v>
      </c>
      <c r="P493" s="50"/>
      <c r="Q493" s="50">
        <v>59000</v>
      </c>
      <c r="R493" s="50">
        <v>1000</v>
      </c>
      <c r="S493" s="50"/>
      <c r="T493" s="50"/>
      <c r="U493" s="50"/>
      <c r="V493" s="50"/>
      <c r="W493" s="78">
        <f t="shared" si="61"/>
        <v>60000</v>
      </c>
      <c r="X493" s="9" t="s">
        <v>493</v>
      </c>
    </row>
    <row r="494" spans="1:24" x14ac:dyDescent="0.25">
      <c r="A494" s="5" t="s">
        <v>213</v>
      </c>
      <c r="B494" s="52" t="s">
        <v>367</v>
      </c>
      <c r="C494" s="8" t="s">
        <v>19</v>
      </c>
      <c r="D494" s="50"/>
      <c r="E494" s="50"/>
      <c r="F494" s="50"/>
      <c r="G494" s="50"/>
      <c r="H494" s="50"/>
      <c r="I494" s="50"/>
      <c r="J494" s="50"/>
      <c r="K494" s="50"/>
      <c r="L494" s="50"/>
      <c r="M494" s="50"/>
      <c r="N494" s="50"/>
      <c r="O494" s="78">
        <f t="shared" si="60"/>
        <v>0</v>
      </c>
      <c r="P494" s="50"/>
      <c r="Q494" s="50"/>
      <c r="R494" s="50"/>
      <c r="S494" s="50"/>
      <c r="T494" s="50">
        <v>28000</v>
      </c>
      <c r="U494" s="50"/>
      <c r="V494" s="50"/>
      <c r="W494" s="78">
        <f t="shared" si="61"/>
        <v>28000</v>
      </c>
      <c r="X494" s="9" t="s">
        <v>492</v>
      </c>
    </row>
    <row r="495" spans="1:24" ht="26.25" x14ac:dyDescent="0.25">
      <c r="A495" s="5" t="s">
        <v>213</v>
      </c>
      <c r="B495" s="52" t="s">
        <v>398</v>
      </c>
      <c r="C495" s="8" t="s">
        <v>19</v>
      </c>
      <c r="D495" s="50"/>
      <c r="E495" s="50"/>
      <c r="F495" s="50"/>
      <c r="G495" s="50"/>
      <c r="H495" s="50"/>
      <c r="I495" s="50"/>
      <c r="J495" s="50"/>
      <c r="K495" s="50"/>
      <c r="L495" s="50"/>
      <c r="M495" s="50"/>
      <c r="N495" s="50"/>
      <c r="O495" s="78">
        <f t="shared" si="60"/>
        <v>0</v>
      </c>
      <c r="P495" s="50"/>
      <c r="Q495" s="50"/>
      <c r="R495" s="50"/>
      <c r="S495" s="50"/>
      <c r="T495" s="50">
        <v>59939</v>
      </c>
      <c r="U495" s="50"/>
      <c r="V495" s="50"/>
      <c r="W495" s="78">
        <f t="shared" si="61"/>
        <v>59939</v>
      </c>
      <c r="X495" s="9" t="s">
        <v>492</v>
      </c>
    </row>
    <row r="496" spans="1:24" ht="39" x14ac:dyDescent="0.25">
      <c r="A496" s="5" t="s">
        <v>213</v>
      </c>
      <c r="B496" s="5" t="s">
        <v>224</v>
      </c>
      <c r="C496" s="8" t="s">
        <v>165</v>
      </c>
      <c r="D496" s="50"/>
      <c r="E496" s="50"/>
      <c r="F496" s="50"/>
      <c r="G496" s="50"/>
      <c r="H496" s="50"/>
      <c r="I496" s="50"/>
      <c r="J496" s="50"/>
      <c r="K496" s="50"/>
      <c r="L496" s="50"/>
      <c r="M496" s="50"/>
      <c r="N496" s="50"/>
      <c r="O496" s="78">
        <f t="shared" si="60"/>
        <v>0</v>
      </c>
      <c r="P496" s="50"/>
      <c r="Q496" s="50"/>
      <c r="R496" s="50"/>
      <c r="S496" s="50"/>
      <c r="T496" s="50"/>
      <c r="U496" s="50">
        <v>14000</v>
      </c>
      <c r="V496" s="50"/>
      <c r="W496" s="78">
        <f t="shared" si="61"/>
        <v>14000</v>
      </c>
      <c r="X496" s="9" t="s">
        <v>517</v>
      </c>
    </row>
    <row r="497" spans="1:24" ht="26.25" x14ac:dyDescent="0.25">
      <c r="A497" s="5" t="s">
        <v>213</v>
      </c>
      <c r="B497" s="5" t="s">
        <v>225</v>
      </c>
      <c r="C497" s="8" t="s">
        <v>165</v>
      </c>
      <c r="D497" s="50"/>
      <c r="E497" s="50"/>
      <c r="F497" s="50"/>
      <c r="G497" s="50"/>
      <c r="H497" s="50"/>
      <c r="I497" s="50"/>
      <c r="J497" s="50"/>
      <c r="K497" s="50"/>
      <c r="L497" s="50"/>
      <c r="M497" s="50"/>
      <c r="N497" s="50"/>
      <c r="O497" s="78">
        <f t="shared" si="60"/>
        <v>0</v>
      </c>
      <c r="P497" s="50"/>
      <c r="Q497" s="50"/>
      <c r="R497" s="50"/>
      <c r="S497" s="50"/>
      <c r="T497" s="50"/>
      <c r="U497" s="50">
        <f>1500+447+1503+1600+1500+1500+1300</f>
        <v>9350</v>
      </c>
      <c r="V497" s="50"/>
      <c r="W497" s="78">
        <f t="shared" si="61"/>
        <v>9350</v>
      </c>
      <c r="X497" s="9" t="s">
        <v>517</v>
      </c>
    </row>
    <row r="498" spans="1:24" ht="30" x14ac:dyDescent="0.25">
      <c r="A498" s="5" t="s">
        <v>213</v>
      </c>
      <c r="B498" s="5" t="s">
        <v>226</v>
      </c>
      <c r="C498" s="8" t="s">
        <v>165</v>
      </c>
      <c r="D498" s="50"/>
      <c r="E498" s="50"/>
      <c r="F498" s="50"/>
      <c r="G498" s="50"/>
      <c r="H498" s="50"/>
      <c r="I498" s="50"/>
      <c r="J498" s="50"/>
      <c r="K498" s="50"/>
      <c r="L498" s="50"/>
      <c r="M498" s="50"/>
      <c r="N498" s="50"/>
      <c r="O498" s="78">
        <f t="shared" si="60"/>
        <v>0</v>
      </c>
      <c r="P498" s="50"/>
      <c r="Q498" s="50"/>
      <c r="R498" s="50"/>
      <c r="S498" s="50"/>
      <c r="T498" s="50"/>
      <c r="U498" s="50">
        <v>1500</v>
      </c>
      <c r="V498" s="50"/>
      <c r="W498" s="78">
        <f t="shared" si="61"/>
        <v>1500</v>
      </c>
      <c r="X498" s="9" t="s">
        <v>496</v>
      </c>
    </row>
    <row r="499" spans="1:24" ht="26.25" x14ac:dyDescent="0.25">
      <c r="A499" s="5" t="s">
        <v>213</v>
      </c>
      <c r="B499" s="5" t="s">
        <v>227</v>
      </c>
      <c r="C499" s="8" t="s">
        <v>165</v>
      </c>
      <c r="D499" s="50"/>
      <c r="E499" s="50"/>
      <c r="F499" s="50"/>
      <c r="G499" s="50"/>
      <c r="H499" s="50"/>
      <c r="I499" s="50"/>
      <c r="J499" s="50"/>
      <c r="K499" s="50"/>
      <c r="L499" s="50"/>
      <c r="M499" s="50"/>
      <c r="N499" s="50"/>
      <c r="O499" s="78">
        <f t="shared" si="60"/>
        <v>0</v>
      </c>
      <c r="P499" s="50"/>
      <c r="Q499" s="50"/>
      <c r="R499" s="50"/>
      <c r="S499" s="50"/>
      <c r="T499" s="50"/>
      <c r="U499" s="50">
        <v>21704</v>
      </c>
      <c r="V499" s="50"/>
      <c r="W499" s="78">
        <f t="shared" si="61"/>
        <v>21704</v>
      </c>
      <c r="X499" s="9" t="s">
        <v>494</v>
      </c>
    </row>
    <row r="500" spans="1:24" ht="26.25" x14ac:dyDescent="0.25">
      <c r="A500" s="5" t="s">
        <v>213</v>
      </c>
      <c r="B500" s="5" t="s">
        <v>228</v>
      </c>
      <c r="C500" s="8" t="s">
        <v>21</v>
      </c>
      <c r="D500" s="50"/>
      <c r="E500" s="50">
        <v>5823</v>
      </c>
      <c r="F500" s="50"/>
      <c r="G500" s="50"/>
      <c r="H500" s="50"/>
      <c r="I500" s="50"/>
      <c r="J500" s="50"/>
      <c r="K500" s="50"/>
      <c r="L500" s="50"/>
      <c r="M500" s="50"/>
      <c r="N500" s="50"/>
      <c r="O500" s="78">
        <f t="shared" si="60"/>
        <v>5823</v>
      </c>
      <c r="P500" s="50"/>
      <c r="Q500" s="50"/>
      <c r="R500" s="50"/>
      <c r="S500" s="50"/>
      <c r="T500" s="50"/>
      <c r="U500" s="50"/>
      <c r="V500" s="50"/>
      <c r="W500" s="78">
        <f t="shared" si="61"/>
        <v>5823</v>
      </c>
      <c r="X500" s="9" t="s">
        <v>494</v>
      </c>
    </row>
    <row r="501" spans="1:24" x14ac:dyDescent="0.25">
      <c r="A501" s="5" t="s">
        <v>213</v>
      </c>
      <c r="B501" s="5" t="s">
        <v>229</v>
      </c>
      <c r="C501" s="8" t="s">
        <v>134</v>
      </c>
      <c r="D501" s="50"/>
      <c r="E501" s="50"/>
      <c r="F501" s="50"/>
      <c r="G501" s="50"/>
      <c r="H501" s="50"/>
      <c r="I501" s="50"/>
      <c r="J501" s="50"/>
      <c r="K501" s="50"/>
      <c r="L501" s="50"/>
      <c r="M501" s="50"/>
      <c r="N501" s="50"/>
      <c r="O501" s="78">
        <f t="shared" si="60"/>
        <v>0</v>
      </c>
      <c r="P501" s="50"/>
      <c r="Q501" s="50">
        <v>64070</v>
      </c>
      <c r="R501" s="50"/>
      <c r="S501" s="50"/>
      <c r="T501" s="50"/>
      <c r="U501" s="50"/>
      <c r="V501" s="50"/>
      <c r="W501" s="78">
        <f t="shared" si="61"/>
        <v>64070</v>
      </c>
      <c r="X501" s="9" t="s">
        <v>494</v>
      </c>
    </row>
    <row r="502" spans="1:24" ht="26.25" x14ac:dyDescent="0.25">
      <c r="A502" s="5" t="s">
        <v>213</v>
      </c>
      <c r="B502" s="5" t="s">
        <v>230</v>
      </c>
      <c r="C502" s="8" t="s">
        <v>134</v>
      </c>
      <c r="D502" s="50"/>
      <c r="E502" s="50"/>
      <c r="F502" s="50"/>
      <c r="G502" s="50"/>
      <c r="H502" s="50"/>
      <c r="I502" s="50"/>
      <c r="J502" s="50"/>
      <c r="K502" s="50"/>
      <c r="L502" s="50"/>
      <c r="M502" s="50"/>
      <c r="N502" s="50"/>
      <c r="O502" s="78">
        <f t="shared" si="60"/>
        <v>0</v>
      </c>
      <c r="P502" s="50"/>
      <c r="Q502" s="50">
        <v>4650</v>
      </c>
      <c r="R502" s="50">
        <v>750</v>
      </c>
      <c r="S502" s="50"/>
      <c r="T502" s="50"/>
      <c r="U502" s="50"/>
      <c r="V502" s="50"/>
      <c r="W502" s="78">
        <f t="shared" si="61"/>
        <v>5400</v>
      </c>
      <c r="X502" s="9" t="s">
        <v>494</v>
      </c>
    </row>
    <row r="503" spans="1:24" x14ac:dyDescent="0.25">
      <c r="A503" s="5" t="s">
        <v>213</v>
      </c>
      <c r="B503" s="5" t="s">
        <v>375</v>
      </c>
      <c r="C503" s="10" t="s">
        <v>134</v>
      </c>
      <c r="D503" s="50"/>
      <c r="E503" s="50"/>
      <c r="F503" s="50"/>
      <c r="G503" s="50"/>
      <c r="H503" s="50"/>
      <c r="I503" s="50"/>
      <c r="J503" s="50"/>
      <c r="K503" s="50"/>
      <c r="L503" s="50"/>
      <c r="M503" s="50"/>
      <c r="N503" s="50"/>
      <c r="O503" s="78">
        <f t="shared" si="60"/>
        <v>0</v>
      </c>
      <c r="P503" s="50"/>
      <c r="Q503" s="50">
        <v>4100</v>
      </c>
      <c r="R503" s="50">
        <v>1250</v>
      </c>
      <c r="S503" s="50"/>
      <c r="T503" s="50"/>
      <c r="U503" s="50"/>
      <c r="V503" s="50"/>
      <c r="W503" s="78">
        <f t="shared" si="61"/>
        <v>5350</v>
      </c>
      <c r="X503" s="9" t="s">
        <v>494</v>
      </c>
    </row>
    <row r="504" spans="1:24" ht="26.25" x14ac:dyDescent="0.25">
      <c r="A504" s="5" t="s">
        <v>213</v>
      </c>
      <c r="B504" s="5" t="s">
        <v>231</v>
      </c>
      <c r="C504" s="8" t="s">
        <v>27</v>
      </c>
      <c r="D504" s="50"/>
      <c r="E504" s="50"/>
      <c r="F504" s="50"/>
      <c r="G504" s="50"/>
      <c r="H504" s="50"/>
      <c r="I504" s="50"/>
      <c r="J504" s="50"/>
      <c r="K504" s="50"/>
      <c r="L504" s="50"/>
      <c r="M504" s="50"/>
      <c r="N504" s="50"/>
      <c r="O504" s="78">
        <f t="shared" si="60"/>
        <v>0</v>
      </c>
      <c r="P504" s="50"/>
      <c r="Q504" s="50"/>
      <c r="R504" s="50"/>
      <c r="S504" s="50">
        <v>48934</v>
      </c>
      <c r="T504" s="50"/>
      <c r="U504" s="50"/>
      <c r="V504" s="50"/>
      <c r="W504" s="78">
        <f t="shared" si="61"/>
        <v>48934</v>
      </c>
      <c r="X504" s="9" t="s">
        <v>494</v>
      </c>
    </row>
    <row r="505" spans="1:24" ht="26.25" x14ac:dyDescent="0.25">
      <c r="A505" s="5" t="s">
        <v>213</v>
      </c>
      <c r="B505" s="5" t="s">
        <v>232</v>
      </c>
      <c r="C505" s="10" t="s">
        <v>27</v>
      </c>
      <c r="D505" s="50"/>
      <c r="E505" s="50"/>
      <c r="F505" s="50"/>
      <c r="G505" s="50"/>
      <c r="H505" s="50"/>
      <c r="I505" s="50"/>
      <c r="J505" s="50"/>
      <c r="K505" s="50"/>
      <c r="L505" s="50"/>
      <c r="M505" s="50"/>
      <c r="N505" s="50"/>
      <c r="O505" s="78">
        <f t="shared" si="60"/>
        <v>0</v>
      </c>
      <c r="P505" s="50"/>
      <c r="Q505" s="50">
        <v>5380</v>
      </c>
      <c r="R505" s="50">
        <v>44620</v>
      </c>
      <c r="S505" s="50"/>
      <c r="T505" s="50"/>
      <c r="U505" s="50"/>
      <c r="V505" s="50"/>
      <c r="W505" s="78">
        <f t="shared" si="61"/>
        <v>50000</v>
      </c>
      <c r="X505" s="9" t="s">
        <v>494</v>
      </c>
    </row>
    <row r="506" spans="1:24" ht="39" x14ac:dyDescent="0.25">
      <c r="A506" s="5" t="s">
        <v>213</v>
      </c>
      <c r="B506" s="5" t="s">
        <v>233</v>
      </c>
      <c r="C506" s="8" t="s">
        <v>134</v>
      </c>
      <c r="D506" s="50"/>
      <c r="E506" s="50"/>
      <c r="F506" s="50"/>
      <c r="G506" s="50"/>
      <c r="H506" s="50"/>
      <c r="I506" s="50"/>
      <c r="J506" s="50"/>
      <c r="K506" s="50"/>
      <c r="L506" s="50"/>
      <c r="M506" s="50"/>
      <c r="N506" s="50"/>
      <c r="O506" s="78">
        <f t="shared" si="60"/>
        <v>0</v>
      </c>
      <c r="P506" s="50"/>
      <c r="Q506" s="50">
        <v>15000</v>
      </c>
      <c r="R506" s="50"/>
      <c r="S506" s="50"/>
      <c r="T506" s="50"/>
      <c r="U506" s="50"/>
      <c r="V506" s="50"/>
      <c r="W506" s="78">
        <f t="shared" si="61"/>
        <v>15000</v>
      </c>
      <c r="X506" s="9" t="s">
        <v>494</v>
      </c>
    </row>
    <row r="507" spans="1:24" ht="26.25" x14ac:dyDescent="0.25">
      <c r="A507" s="5" t="s">
        <v>213</v>
      </c>
      <c r="B507" s="5" t="s">
        <v>234</v>
      </c>
      <c r="C507" s="8" t="s">
        <v>134</v>
      </c>
      <c r="D507" s="50"/>
      <c r="E507" s="50"/>
      <c r="F507" s="50"/>
      <c r="G507" s="50"/>
      <c r="H507" s="50"/>
      <c r="I507" s="50"/>
      <c r="J507" s="50"/>
      <c r="K507" s="50"/>
      <c r="L507" s="50"/>
      <c r="M507" s="50"/>
      <c r="N507" s="50"/>
      <c r="O507" s="78">
        <f t="shared" si="60"/>
        <v>0</v>
      </c>
      <c r="P507" s="50"/>
      <c r="Q507" s="50">
        <v>17000</v>
      </c>
      <c r="R507" s="50"/>
      <c r="S507" s="50"/>
      <c r="T507" s="50"/>
      <c r="U507" s="50"/>
      <c r="V507" s="50"/>
      <c r="W507" s="78">
        <f t="shared" si="61"/>
        <v>17000</v>
      </c>
      <c r="X507" s="9" t="s">
        <v>494</v>
      </c>
    </row>
    <row r="508" spans="1:24" ht="26.25" x14ac:dyDescent="0.25">
      <c r="A508" s="5" t="s">
        <v>213</v>
      </c>
      <c r="B508" s="5" t="s">
        <v>235</v>
      </c>
      <c r="C508" s="8" t="s">
        <v>31</v>
      </c>
      <c r="D508" s="50"/>
      <c r="E508" s="50"/>
      <c r="F508" s="50"/>
      <c r="G508" s="50"/>
      <c r="H508" s="50"/>
      <c r="I508" s="50"/>
      <c r="J508" s="50"/>
      <c r="K508" s="50"/>
      <c r="L508" s="50">
        <v>4673</v>
      </c>
      <c r="M508" s="50"/>
      <c r="N508" s="50"/>
      <c r="O508" s="78">
        <f t="shared" si="60"/>
        <v>4673</v>
      </c>
      <c r="P508" s="50"/>
      <c r="Q508" s="50"/>
      <c r="R508" s="50"/>
      <c r="S508" s="50"/>
      <c r="T508" s="50"/>
      <c r="U508" s="50"/>
      <c r="V508" s="50"/>
      <c r="W508" s="78">
        <f t="shared" si="61"/>
        <v>4673</v>
      </c>
      <c r="X508" s="9" t="s">
        <v>518</v>
      </c>
    </row>
    <row r="509" spans="1:24" ht="26.25" x14ac:dyDescent="0.25">
      <c r="A509" s="5" t="s">
        <v>213</v>
      </c>
      <c r="B509" s="5" t="s">
        <v>236</v>
      </c>
      <c r="C509" s="8" t="s">
        <v>31</v>
      </c>
      <c r="D509" s="50"/>
      <c r="E509" s="50"/>
      <c r="F509" s="50"/>
      <c r="G509" s="50"/>
      <c r="H509" s="50"/>
      <c r="I509" s="50"/>
      <c r="J509" s="50"/>
      <c r="K509" s="50"/>
      <c r="L509" s="50">
        <v>750</v>
      </c>
      <c r="M509" s="50"/>
      <c r="N509" s="50"/>
      <c r="O509" s="78">
        <f t="shared" ref="O509:O540" si="62">D509+E509+F509+G509+H509+J509+K509+L509+M509+N509+I509</f>
        <v>750</v>
      </c>
      <c r="P509" s="50"/>
      <c r="Q509" s="50"/>
      <c r="R509" s="50"/>
      <c r="S509" s="50"/>
      <c r="T509" s="50"/>
      <c r="U509" s="50"/>
      <c r="V509" s="50"/>
      <c r="W509" s="78">
        <f t="shared" ref="W509:W540" si="63">O509+P509+Q509+R509+S509+T509+U509+V509</f>
        <v>750</v>
      </c>
      <c r="X509" s="9" t="s">
        <v>519</v>
      </c>
    </row>
    <row r="510" spans="1:24" ht="51.75" x14ac:dyDescent="0.25">
      <c r="A510" s="5" t="s">
        <v>213</v>
      </c>
      <c r="B510" s="5" t="s">
        <v>386</v>
      </c>
      <c r="C510" s="8" t="s">
        <v>31</v>
      </c>
      <c r="D510" s="50"/>
      <c r="E510" s="50"/>
      <c r="F510" s="50"/>
      <c r="G510" s="50"/>
      <c r="H510" s="50"/>
      <c r="I510" s="50"/>
      <c r="J510" s="50"/>
      <c r="K510" s="50"/>
      <c r="L510" s="50">
        <v>341</v>
      </c>
      <c r="M510" s="50"/>
      <c r="N510" s="50"/>
      <c r="O510" s="78">
        <f t="shared" si="62"/>
        <v>341</v>
      </c>
      <c r="P510" s="50"/>
      <c r="Q510" s="50"/>
      <c r="R510" s="50"/>
      <c r="S510" s="50"/>
      <c r="T510" s="50"/>
      <c r="U510" s="50"/>
      <c r="V510" s="50"/>
      <c r="W510" s="78">
        <f t="shared" si="63"/>
        <v>341</v>
      </c>
      <c r="X510" s="9" t="s">
        <v>520</v>
      </c>
    </row>
    <row r="511" spans="1:24" ht="39" x14ac:dyDescent="0.25">
      <c r="A511" s="5" t="s">
        <v>213</v>
      </c>
      <c r="B511" s="5" t="s">
        <v>387</v>
      </c>
      <c r="C511" s="8" t="s">
        <v>31</v>
      </c>
      <c r="D511" s="50"/>
      <c r="E511" s="50"/>
      <c r="F511" s="50"/>
      <c r="G511" s="50"/>
      <c r="H511" s="50"/>
      <c r="I511" s="50"/>
      <c r="J511" s="50"/>
      <c r="K511" s="50"/>
      <c r="L511" s="50">
        <v>341</v>
      </c>
      <c r="M511" s="50"/>
      <c r="N511" s="50"/>
      <c r="O511" s="78">
        <f t="shared" si="62"/>
        <v>341</v>
      </c>
      <c r="P511" s="50"/>
      <c r="Q511" s="50"/>
      <c r="R511" s="50"/>
      <c r="S511" s="50"/>
      <c r="T511" s="50"/>
      <c r="U511" s="50"/>
      <c r="V511" s="50"/>
      <c r="W511" s="78">
        <f t="shared" si="63"/>
        <v>341</v>
      </c>
      <c r="X511" s="9" t="s">
        <v>521</v>
      </c>
    </row>
    <row r="512" spans="1:24" ht="26.25" x14ac:dyDescent="0.25">
      <c r="A512" s="5" t="s">
        <v>213</v>
      </c>
      <c r="B512" s="5" t="s">
        <v>237</v>
      </c>
      <c r="C512" s="8" t="s">
        <v>134</v>
      </c>
      <c r="D512" s="50"/>
      <c r="E512" s="50"/>
      <c r="F512" s="50"/>
      <c r="G512" s="50"/>
      <c r="H512" s="50"/>
      <c r="I512" s="50"/>
      <c r="J512" s="50"/>
      <c r="K512" s="50"/>
      <c r="L512" s="50"/>
      <c r="M512" s="50"/>
      <c r="N512" s="50"/>
      <c r="O512" s="78">
        <f t="shared" si="62"/>
        <v>0</v>
      </c>
      <c r="P512" s="50"/>
      <c r="Q512" s="50">
        <v>27000</v>
      </c>
      <c r="R512" s="50"/>
      <c r="S512" s="50"/>
      <c r="T512" s="50"/>
      <c r="U512" s="50"/>
      <c r="V512" s="50"/>
      <c r="W512" s="78">
        <f t="shared" si="63"/>
        <v>27000</v>
      </c>
      <c r="X512" s="9" t="s">
        <v>522</v>
      </c>
    </row>
    <row r="513" spans="1:24" x14ac:dyDescent="0.25">
      <c r="A513" s="5" t="s">
        <v>213</v>
      </c>
      <c r="B513" s="5" t="s">
        <v>261</v>
      </c>
      <c r="C513" s="8" t="s">
        <v>134</v>
      </c>
      <c r="D513" s="50"/>
      <c r="E513" s="50"/>
      <c r="F513" s="50"/>
      <c r="G513" s="50"/>
      <c r="H513" s="50"/>
      <c r="I513" s="50"/>
      <c r="J513" s="50"/>
      <c r="K513" s="50"/>
      <c r="L513" s="50"/>
      <c r="M513" s="50"/>
      <c r="N513" s="50"/>
      <c r="O513" s="78">
        <f t="shared" si="62"/>
        <v>0</v>
      </c>
      <c r="P513" s="50"/>
      <c r="Q513" s="50">
        <v>11000</v>
      </c>
      <c r="R513" s="50"/>
      <c r="S513" s="50"/>
      <c r="T513" s="50"/>
      <c r="U513" s="50"/>
      <c r="V513" s="50"/>
      <c r="W513" s="78">
        <f t="shared" si="63"/>
        <v>11000</v>
      </c>
      <c r="X513" s="9" t="s">
        <v>520</v>
      </c>
    </row>
    <row r="514" spans="1:24" ht="26.25" x14ac:dyDescent="0.25">
      <c r="A514" s="5" t="s">
        <v>213</v>
      </c>
      <c r="B514" s="5" t="s">
        <v>239</v>
      </c>
      <c r="C514" s="8" t="s">
        <v>13</v>
      </c>
      <c r="D514" s="50"/>
      <c r="E514" s="50"/>
      <c r="F514" s="50"/>
      <c r="G514" s="50"/>
      <c r="H514" s="50"/>
      <c r="I514" s="50"/>
      <c r="J514" s="50"/>
      <c r="K514" s="50"/>
      <c r="L514" s="50"/>
      <c r="M514" s="50"/>
      <c r="N514" s="50"/>
      <c r="O514" s="78">
        <f t="shared" si="62"/>
        <v>0</v>
      </c>
      <c r="P514" s="50"/>
      <c r="Q514" s="50">
        <v>4300</v>
      </c>
      <c r="R514" s="50"/>
      <c r="S514" s="50"/>
      <c r="T514" s="50"/>
      <c r="U514" s="50"/>
      <c r="V514" s="50"/>
      <c r="W514" s="78">
        <f t="shared" si="63"/>
        <v>4300</v>
      </c>
      <c r="X514" s="9" t="s">
        <v>517</v>
      </c>
    </row>
    <row r="515" spans="1:24" x14ac:dyDescent="0.25">
      <c r="A515" s="5" t="s">
        <v>213</v>
      </c>
      <c r="B515" s="5" t="s">
        <v>240</v>
      </c>
      <c r="C515" s="10" t="s">
        <v>51</v>
      </c>
      <c r="D515" s="50"/>
      <c r="E515" s="50"/>
      <c r="F515" s="50"/>
      <c r="G515" s="50"/>
      <c r="H515" s="50"/>
      <c r="I515" s="50"/>
      <c r="J515" s="50"/>
      <c r="K515" s="50"/>
      <c r="L515" s="50"/>
      <c r="M515" s="50"/>
      <c r="N515" s="50"/>
      <c r="O515" s="78">
        <f t="shared" si="62"/>
        <v>0</v>
      </c>
      <c r="P515" s="50"/>
      <c r="Q515" s="50"/>
      <c r="R515" s="50"/>
      <c r="S515" s="50"/>
      <c r="T515" s="50"/>
      <c r="U515" s="50">
        <v>26000</v>
      </c>
      <c r="V515" s="50"/>
      <c r="W515" s="78">
        <f t="shared" si="63"/>
        <v>26000</v>
      </c>
      <c r="X515" s="9" t="s">
        <v>517</v>
      </c>
    </row>
    <row r="516" spans="1:24" ht="26.25" x14ac:dyDescent="0.25">
      <c r="A516" s="5" t="s">
        <v>213</v>
      </c>
      <c r="B516" s="5" t="s">
        <v>241</v>
      </c>
      <c r="C516" s="8" t="s">
        <v>134</v>
      </c>
      <c r="D516" s="50"/>
      <c r="E516" s="50"/>
      <c r="F516" s="50"/>
      <c r="G516" s="50"/>
      <c r="H516" s="50"/>
      <c r="I516" s="50"/>
      <c r="J516" s="50"/>
      <c r="K516" s="50"/>
      <c r="L516" s="50"/>
      <c r="M516" s="50"/>
      <c r="N516" s="50"/>
      <c r="O516" s="78">
        <f t="shared" si="62"/>
        <v>0</v>
      </c>
      <c r="P516" s="50"/>
      <c r="Q516" s="50"/>
      <c r="R516" s="50"/>
      <c r="S516" s="50"/>
      <c r="T516" s="50"/>
      <c r="U516" s="50"/>
      <c r="V516" s="50">
        <v>400000</v>
      </c>
      <c r="W516" s="78">
        <f t="shared" si="63"/>
        <v>400000</v>
      </c>
      <c r="X516" s="9" t="s">
        <v>517</v>
      </c>
    </row>
    <row r="517" spans="1:24" ht="39" x14ac:dyDescent="0.25">
      <c r="A517" s="5" t="s">
        <v>213</v>
      </c>
      <c r="B517" s="5" t="s">
        <v>242</v>
      </c>
      <c r="C517" s="8" t="s">
        <v>33</v>
      </c>
      <c r="D517" s="50"/>
      <c r="E517" s="50"/>
      <c r="F517" s="50"/>
      <c r="G517" s="50"/>
      <c r="H517" s="50"/>
      <c r="I517" s="50"/>
      <c r="J517" s="50"/>
      <c r="K517" s="50"/>
      <c r="L517" s="50"/>
      <c r="M517" s="50"/>
      <c r="N517" s="50"/>
      <c r="O517" s="78">
        <f t="shared" si="62"/>
        <v>0</v>
      </c>
      <c r="P517" s="50"/>
      <c r="Q517" s="50"/>
      <c r="R517" s="50"/>
      <c r="S517" s="50"/>
      <c r="T517" s="50"/>
      <c r="U517" s="50"/>
      <c r="V517" s="50">
        <v>45000</v>
      </c>
      <c r="W517" s="78">
        <f t="shared" si="63"/>
        <v>45000</v>
      </c>
      <c r="X517" s="9" t="s">
        <v>496</v>
      </c>
    </row>
    <row r="518" spans="1:24" ht="30" x14ac:dyDescent="0.25">
      <c r="A518" s="5" t="s">
        <v>213</v>
      </c>
      <c r="B518" s="5" t="s">
        <v>243</v>
      </c>
      <c r="C518" s="8" t="s">
        <v>33</v>
      </c>
      <c r="D518" s="50">
        <v>334343</v>
      </c>
      <c r="E518" s="50">
        <v>1500</v>
      </c>
      <c r="F518" s="50">
        <v>11500</v>
      </c>
      <c r="G518" s="50">
        <v>700</v>
      </c>
      <c r="H518" s="50">
        <v>3800</v>
      </c>
      <c r="I518" s="50">
        <v>2710</v>
      </c>
      <c r="J518" s="50"/>
      <c r="K518" s="50"/>
      <c r="L518" s="50"/>
      <c r="M518" s="50"/>
      <c r="N518" s="50"/>
      <c r="O518" s="78">
        <f t="shared" si="62"/>
        <v>354553</v>
      </c>
      <c r="P518" s="50">
        <v>300</v>
      </c>
      <c r="Q518" s="50">
        <v>31610</v>
      </c>
      <c r="R518" s="50">
        <v>5000</v>
      </c>
      <c r="S518" s="50"/>
      <c r="T518" s="50"/>
      <c r="U518" s="50"/>
      <c r="V518" s="50"/>
      <c r="W518" s="78">
        <f t="shared" si="63"/>
        <v>391463</v>
      </c>
      <c r="X518" s="9" t="s">
        <v>496</v>
      </c>
    </row>
    <row r="519" spans="1:24" ht="30" x14ac:dyDescent="0.25">
      <c r="A519" s="5" t="s">
        <v>213</v>
      </c>
      <c r="B519" s="5" t="s">
        <v>244</v>
      </c>
      <c r="C519" s="8" t="s">
        <v>33</v>
      </c>
      <c r="D519" s="50"/>
      <c r="E519" s="50"/>
      <c r="F519" s="50"/>
      <c r="G519" s="50"/>
      <c r="H519" s="50"/>
      <c r="I519" s="50"/>
      <c r="J519" s="50"/>
      <c r="K519" s="50"/>
      <c r="L519" s="50"/>
      <c r="M519" s="50"/>
      <c r="N519" s="50"/>
      <c r="O519" s="78">
        <f t="shared" si="62"/>
        <v>0</v>
      </c>
      <c r="P519" s="50"/>
      <c r="Q519" s="50">
        <v>156000</v>
      </c>
      <c r="R519" s="50"/>
      <c r="S519" s="50"/>
      <c r="T519" s="50"/>
      <c r="U519" s="50"/>
      <c r="V519" s="50"/>
      <c r="W519" s="78">
        <f t="shared" si="63"/>
        <v>156000</v>
      </c>
      <c r="X519" s="9" t="s">
        <v>496</v>
      </c>
    </row>
    <row r="520" spans="1:24" ht="30" x14ac:dyDescent="0.25">
      <c r="A520" s="5" t="s">
        <v>213</v>
      </c>
      <c r="B520" s="5" t="s">
        <v>245</v>
      </c>
      <c r="C520" s="8" t="s">
        <v>44</v>
      </c>
      <c r="D520" s="50"/>
      <c r="E520" s="50"/>
      <c r="F520" s="50">
        <v>5400</v>
      </c>
      <c r="G520" s="50">
        <v>1600</v>
      </c>
      <c r="H520" s="50">
        <v>3200</v>
      </c>
      <c r="I520" s="50"/>
      <c r="J520" s="50"/>
      <c r="K520" s="50"/>
      <c r="L520" s="50"/>
      <c r="M520" s="50"/>
      <c r="N520" s="50"/>
      <c r="O520" s="78">
        <f t="shared" si="62"/>
        <v>10200</v>
      </c>
      <c r="P520" s="50"/>
      <c r="Q520" s="50">
        <v>4200</v>
      </c>
      <c r="R520" s="50">
        <v>2000</v>
      </c>
      <c r="S520" s="50"/>
      <c r="T520" s="50"/>
      <c r="U520" s="50"/>
      <c r="V520" s="50"/>
      <c r="W520" s="78">
        <f t="shared" si="63"/>
        <v>16400</v>
      </c>
      <c r="X520" s="9" t="s">
        <v>496</v>
      </c>
    </row>
    <row r="521" spans="1:24" ht="30" x14ac:dyDescent="0.25">
      <c r="A521" s="5" t="s">
        <v>213</v>
      </c>
      <c r="B521" s="5" t="s">
        <v>246</v>
      </c>
      <c r="C521" s="8" t="s">
        <v>33</v>
      </c>
      <c r="D521" s="50"/>
      <c r="E521" s="50"/>
      <c r="F521" s="50"/>
      <c r="G521" s="50"/>
      <c r="H521" s="50"/>
      <c r="I521" s="50"/>
      <c r="J521" s="50"/>
      <c r="K521" s="50"/>
      <c r="L521" s="50"/>
      <c r="M521" s="50"/>
      <c r="N521" s="50"/>
      <c r="O521" s="78">
        <f t="shared" si="62"/>
        <v>0</v>
      </c>
      <c r="P521" s="50"/>
      <c r="Q521" s="50"/>
      <c r="R521" s="50"/>
      <c r="S521" s="50"/>
      <c r="T521" s="50"/>
      <c r="U521" s="50">
        <v>216000</v>
      </c>
      <c r="V521" s="50"/>
      <c r="W521" s="78">
        <f t="shared" si="63"/>
        <v>216000</v>
      </c>
      <c r="X521" s="9" t="s">
        <v>496</v>
      </c>
    </row>
    <row r="522" spans="1:24" ht="30" x14ac:dyDescent="0.25">
      <c r="A522" s="5" t="s">
        <v>213</v>
      </c>
      <c r="B522" s="5" t="s">
        <v>247</v>
      </c>
      <c r="C522" s="8" t="s">
        <v>33</v>
      </c>
      <c r="D522" s="50"/>
      <c r="E522" s="50"/>
      <c r="F522" s="50"/>
      <c r="G522" s="50"/>
      <c r="H522" s="50"/>
      <c r="I522" s="50"/>
      <c r="J522" s="50"/>
      <c r="K522" s="50"/>
      <c r="L522" s="50"/>
      <c r="M522" s="50"/>
      <c r="N522" s="50"/>
      <c r="O522" s="78">
        <f t="shared" si="62"/>
        <v>0</v>
      </c>
      <c r="P522" s="50"/>
      <c r="Q522" s="50"/>
      <c r="R522" s="50"/>
      <c r="S522" s="50"/>
      <c r="T522" s="50"/>
      <c r="U522" s="50">
        <v>50000</v>
      </c>
      <c r="V522" s="50"/>
      <c r="W522" s="78">
        <f t="shared" si="63"/>
        <v>50000</v>
      </c>
      <c r="X522" s="9" t="s">
        <v>496</v>
      </c>
    </row>
    <row r="523" spans="1:24" ht="30" x14ac:dyDescent="0.25">
      <c r="A523" s="5" t="s">
        <v>213</v>
      </c>
      <c r="B523" s="5" t="s">
        <v>335</v>
      </c>
      <c r="C523" s="8" t="s">
        <v>33</v>
      </c>
      <c r="D523" s="50"/>
      <c r="E523" s="50"/>
      <c r="F523" s="50"/>
      <c r="G523" s="50"/>
      <c r="H523" s="50"/>
      <c r="I523" s="50"/>
      <c r="J523" s="50"/>
      <c r="K523" s="50"/>
      <c r="L523" s="50"/>
      <c r="M523" s="50"/>
      <c r="N523" s="50"/>
      <c r="O523" s="78">
        <f t="shared" si="62"/>
        <v>0</v>
      </c>
      <c r="P523" s="50"/>
      <c r="Q523" s="50"/>
      <c r="R523" s="50"/>
      <c r="S523" s="50"/>
      <c r="T523" s="50"/>
      <c r="U523" s="50">
        <v>45600</v>
      </c>
      <c r="V523" s="50"/>
      <c r="W523" s="78">
        <f t="shared" si="63"/>
        <v>45600</v>
      </c>
      <c r="X523" s="9" t="s">
        <v>496</v>
      </c>
    </row>
    <row r="524" spans="1:24" ht="30" x14ac:dyDescent="0.25">
      <c r="A524" s="5" t="s">
        <v>213</v>
      </c>
      <c r="B524" s="5" t="s">
        <v>336</v>
      </c>
      <c r="C524" s="8" t="s">
        <v>33</v>
      </c>
      <c r="D524" s="50"/>
      <c r="E524" s="50"/>
      <c r="F524" s="50"/>
      <c r="G524" s="50"/>
      <c r="H524" s="50"/>
      <c r="I524" s="50"/>
      <c r="J524" s="50"/>
      <c r="K524" s="50"/>
      <c r="L524" s="50"/>
      <c r="M524" s="50"/>
      <c r="N524" s="50"/>
      <c r="O524" s="78">
        <f t="shared" si="62"/>
        <v>0</v>
      </c>
      <c r="P524" s="50"/>
      <c r="Q524" s="50"/>
      <c r="R524" s="50"/>
      <c r="S524" s="50"/>
      <c r="T524" s="50"/>
      <c r="U524" s="50">
        <v>50000</v>
      </c>
      <c r="V524" s="50"/>
      <c r="W524" s="78">
        <f t="shared" si="63"/>
        <v>50000</v>
      </c>
      <c r="X524" s="9" t="s">
        <v>496</v>
      </c>
    </row>
    <row r="525" spans="1:24" ht="30" x14ac:dyDescent="0.25">
      <c r="A525" s="5" t="s">
        <v>213</v>
      </c>
      <c r="B525" s="5" t="s">
        <v>248</v>
      </c>
      <c r="C525" s="8" t="s">
        <v>33</v>
      </c>
      <c r="D525" s="50"/>
      <c r="E525" s="50"/>
      <c r="F525" s="50"/>
      <c r="G525" s="50"/>
      <c r="H525" s="50"/>
      <c r="I525" s="50"/>
      <c r="J525" s="50"/>
      <c r="K525" s="50"/>
      <c r="L525" s="50"/>
      <c r="M525" s="50"/>
      <c r="N525" s="50"/>
      <c r="O525" s="78">
        <f t="shared" si="62"/>
        <v>0</v>
      </c>
      <c r="P525" s="50"/>
      <c r="Q525" s="50">
        <v>5000</v>
      </c>
      <c r="R525" s="50"/>
      <c r="S525" s="50"/>
      <c r="T525" s="50"/>
      <c r="U525" s="50"/>
      <c r="V525" s="50"/>
      <c r="W525" s="78">
        <f t="shared" si="63"/>
        <v>5000</v>
      </c>
      <c r="X525" s="9" t="s">
        <v>496</v>
      </c>
    </row>
    <row r="526" spans="1:24" ht="30" x14ac:dyDescent="0.25">
      <c r="A526" s="5" t="s">
        <v>213</v>
      </c>
      <c r="B526" s="5" t="s">
        <v>43</v>
      </c>
      <c r="C526" s="8" t="s">
        <v>44</v>
      </c>
      <c r="D526" s="50"/>
      <c r="E526" s="50"/>
      <c r="F526" s="50"/>
      <c r="G526" s="50"/>
      <c r="H526" s="50"/>
      <c r="I526" s="50"/>
      <c r="J526" s="50"/>
      <c r="K526" s="50"/>
      <c r="L526" s="50"/>
      <c r="M526" s="50"/>
      <c r="N526" s="50"/>
      <c r="O526" s="78">
        <f t="shared" si="62"/>
        <v>0</v>
      </c>
      <c r="P526" s="50"/>
      <c r="Q526" s="50"/>
      <c r="R526" s="50"/>
      <c r="S526" s="50"/>
      <c r="T526" s="50"/>
      <c r="U526" s="50">
        <v>472269</v>
      </c>
      <c r="V526" s="50"/>
      <c r="W526" s="78">
        <f t="shared" si="63"/>
        <v>472269</v>
      </c>
      <c r="X526" s="9" t="s">
        <v>496</v>
      </c>
    </row>
    <row r="527" spans="1:24" ht="26.25" x14ac:dyDescent="0.25">
      <c r="A527" s="5" t="s">
        <v>213</v>
      </c>
      <c r="B527" s="5" t="s">
        <v>249</v>
      </c>
      <c r="C527" s="8" t="s">
        <v>17</v>
      </c>
      <c r="D527" s="50">
        <v>48604</v>
      </c>
      <c r="E527" s="50"/>
      <c r="F527" s="50"/>
      <c r="G527" s="50"/>
      <c r="H527" s="50"/>
      <c r="I527" s="50"/>
      <c r="J527" s="50"/>
      <c r="K527" s="50"/>
      <c r="L527" s="50"/>
      <c r="M527" s="50"/>
      <c r="N527" s="50"/>
      <c r="O527" s="78">
        <f t="shared" si="62"/>
        <v>48604</v>
      </c>
      <c r="P527" s="50"/>
      <c r="Q527" s="50">
        <v>1100</v>
      </c>
      <c r="R527" s="50">
        <v>7000</v>
      </c>
      <c r="S527" s="50"/>
      <c r="T527" s="50"/>
      <c r="U527" s="50"/>
      <c r="V527" s="50"/>
      <c r="W527" s="78">
        <f t="shared" si="63"/>
        <v>56704</v>
      </c>
      <c r="X527" s="9" t="s">
        <v>491</v>
      </c>
    </row>
    <row r="528" spans="1:24" x14ac:dyDescent="0.25">
      <c r="A528" s="5" t="s">
        <v>213</v>
      </c>
      <c r="B528" s="5" t="s">
        <v>250</v>
      </c>
      <c r="C528" s="8" t="s">
        <v>19</v>
      </c>
      <c r="D528" s="50">
        <v>80559</v>
      </c>
      <c r="E528" s="50">
        <v>1059</v>
      </c>
      <c r="F528" s="50">
        <v>7900</v>
      </c>
      <c r="G528" s="50">
        <v>8300</v>
      </c>
      <c r="H528" s="50">
        <v>23500</v>
      </c>
      <c r="I528" s="50">
        <v>1400</v>
      </c>
      <c r="J528" s="50"/>
      <c r="K528" s="50">
        <v>14000</v>
      </c>
      <c r="L528" s="50"/>
      <c r="M528" s="50"/>
      <c r="N528" s="50"/>
      <c r="O528" s="78">
        <f t="shared" si="62"/>
        <v>136718</v>
      </c>
      <c r="P528" s="50">
        <v>2500</v>
      </c>
      <c r="Q528" s="50">
        <v>42030</v>
      </c>
      <c r="R528" s="50">
        <v>14300</v>
      </c>
      <c r="S528" s="50"/>
      <c r="T528" s="50"/>
      <c r="U528" s="50"/>
      <c r="V528" s="50"/>
      <c r="W528" s="78">
        <f t="shared" si="63"/>
        <v>195548</v>
      </c>
      <c r="X528" s="9" t="s">
        <v>492</v>
      </c>
    </row>
    <row r="529" spans="1:24" x14ac:dyDescent="0.25">
      <c r="A529" s="5" t="s">
        <v>213</v>
      </c>
      <c r="B529" s="5" t="s">
        <v>251</v>
      </c>
      <c r="C529" s="8" t="s">
        <v>83</v>
      </c>
      <c r="D529" s="50"/>
      <c r="E529" s="50"/>
      <c r="F529" s="50"/>
      <c r="G529" s="50"/>
      <c r="H529" s="50"/>
      <c r="I529" s="50"/>
      <c r="J529" s="50"/>
      <c r="K529" s="50"/>
      <c r="L529" s="50"/>
      <c r="M529" s="50"/>
      <c r="N529" s="50"/>
      <c r="O529" s="78">
        <f t="shared" si="62"/>
        <v>0</v>
      </c>
      <c r="P529" s="50"/>
      <c r="Q529" s="50">
        <v>287639</v>
      </c>
      <c r="R529" s="50"/>
      <c r="S529" s="50"/>
      <c r="T529" s="50"/>
      <c r="U529" s="50"/>
      <c r="V529" s="50"/>
      <c r="W529" s="78">
        <f t="shared" si="63"/>
        <v>287639</v>
      </c>
      <c r="X529" s="9" t="s">
        <v>517</v>
      </c>
    </row>
    <row r="530" spans="1:24" ht="26.25" x14ac:dyDescent="0.25">
      <c r="A530" s="5" t="s">
        <v>213</v>
      </c>
      <c r="B530" s="5" t="s">
        <v>366</v>
      </c>
      <c r="C530" s="10" t="s">
        <v>13</v>
      </c>
      <c r="D530" s="50"/>
      <c r="E530" s="50"/>
      <c r="F530" s="50"/>
      <c r="G530" s="50"/>
      <c r="H530" s="50"/>
      <c r="I530" s="50"/>
      <c r="J530" s="50"/>
      <c r="K530" s="50"/>
      <c r="L530" s="50"/>
      <c r="M530" s="50"/>
      <c r="N530" s="50"/>
      <c r="O530" s="78">
        <f t="shared" si="62"/>
        <v>0</v>
      </c>
      <c r="P530" s="50"/>
      <c r="Q530" s="50"/>
      <c r="R530" s="50"/>
      <c r="S530" s="50"/>
      <c r="T530" s="50">
        <v>20317</v>
      </c>
      <c r="U530" s="50"/>
      <c r="V530" s="50"/>
      <c r="W530" s="78">
        <f t="shared" si="63"/>
        <v>20317</v>
      </c>
      <c r="X530" s="9" t="s">
        <v>517</v>
      </c>
    </row>
    <row r="531" spans="1:24" x14ac:dyDescent="0.25">
      <c r="A531" s="5" t="s">
        <v>213</v>
      </c>
      <c r="B531" s="5" t="s">
        <v>390</v>
      </c>
      <c r="C531" s="10" t="s">
        <v>13</v>
      </c>
      <c r="D531" s="50"/>
      <c r="E531" s="50"/>
      <c r="F531" s="50"/>
      <c r="G531" s="50"/>
      <c r="H531" s="50"/>
      <c r="I531" s="50"/>
      <c r="J531" s="50"/>
      <c r="K531" s="50"/>
      <c r="L531" s="50"/>
      <c r="M531" s="50"/>
      <c r="N531" s="50"/>
      <c r="O531" s="78">
        <f t="shared" si="62"/>
        <v>0</v>
      </c>
      <c r="P531" s="50"/>
      <c r="Q531" s="50">
        <v>17800</v>
      </c>
      <c r="R531" s="50"/>
      <c r="S531" s="50"/>
      <c r="T531" s="50"/>
      <c r="U531" s="50"/>
      <c r="V531" s="50"/>
      <c r="W531" s="78">
        <f t="shared" si="63"/>
        <v>17800</v>
      </c>
      <c r="X531" s="9" t="s">
        <v>517</v>
      </c>
    </row>
    <row r="532" spans="1:24" x14ac:dyDescent="0.25">
      <c r="A532" s="5" t="s">
        <v>213</v>
      </c>
      <c r="B532" s="5" t="s">
        <v>391</v>
      </c>
      <c r="C532" s="10" t="s">
        <v>13</v>
      </c>
      <c r="D532" s="50"/>
      <c r="E532" s="50"/>
      <c r="F532" s="50"/>
      <c r="G532" s="50"/>
      <c r="H532" s="50"/>
      <c r="I532" s="50"/>
      <c r="J532" s="50"/>
      <c r="K532" s="50"/>
      <c r="L532" s="50"/>
      <c r="M532" s="50"/>
      <c r="N532" s="50"/>
      <c r="O532" s="78">
        <f t="shared" si="62"/>
        <v>0</v>
      </c>
      <c r="P532" s="50"/>
      <c r="Q532" s="50">
        <v>51000</v>
      </c>
      <c r="R532" s="50"/>
      <c r="S532" s="50"/>
      <c r="T532" s="50"/>
      <c r="U532" s="50"/>
      <c r="V532" s="50"/>
      <c r="W532" s="78">
        <f t="shared" si="63"/>
        <v>51000</v>
      </c>
      <c r="X532" s="9" t="s">
        <v>517</v>
      </c>
    </row>
    <row r="533" spans="1:24" ht="26.25" x14ac:dyDescent="0.25">
      <c r="A533" s="5" t="s">
        <v>213</v>
      </c>
      <c r="B533" s="5" t="s">
        <v>392</v>
      </c>
      <c r="C533" s="10" t="s">
        <v>13</v>
      </c>
      <c r="D533" s="50"/>
      <c r="E533" s="50"/>
      <c r="F533" s="50"/>
      <c r="G533" s="50"/>
      <c r="H533" s="50"/>
      <c r="I533" s="50"/>
      <c r="J533" s="50"/>
      <c r="K533" s="50"/>
      <c r="L533" s="50"/>
      <c r="M533" s="50"/>
      <c r="N533" s="50"/>
      <c r="O533" s="78">
        <f t="shared" si="62"/>
        <v>0</v>
      </c>
      <c r="P533" s="50"/>
      <c r="Q533" s="50">
        <v>20249</v>
      </c>
      <c r="R533" s="50"/>
      <c r="S533" s="50"/>
      <c r="T533" s="50"/>
      <c r="U533" s="50"/>
      <c r="V533" s="50"/>
      <c r="W533" s="78">
        <f t="shared" si="63"/>
        <v>20249</v>
      </c>
      <c r="X533" s="9" t="s">
        <v>523</v>
      </c>
    </row>
    <row r="534" spans="1:24" ht="26.25" x14ac:dyDescent="0.25">
      <c r="A534" s="5" t="s">
        <v>213</v>
      </c>
      <c r="B534" s="5" t="s">
        <v>252</v>
      </c>
      <c r="C534" s="8" t="s">
        <v>154</v>
      </c>
      <c r="D534" s="50"/>
      <c r="E534" s="50"/>
      <c r="F534" s="50"/>
      <c r="G534" s="50"/>
      <c r="H534" s="50"/>
      <c r="I534" s="50"/>
      <c r="J534" s="50"/>
      <c r="K534" s="50"/>
      <c r="L534" s="50"/>
      <c r="M534" s="50"/>
      <c r="N534" s="50"/>
      <c r="O534" s="78">
        <f t="shared" si="62"/>
        <v>0</v>
      </c>
      <c r="P534" s="50"/>
      <c r="Q534" s="50"/>
      <c r="R534" s="50"/>
      <c r="S534" s="50"/>
      <c r="T534" s="50"/>
      <c r="U534" s="50">
        <v>117000</v>
      </c>
      <c r="V534" s="50"/>
      <c r="W534" s="78">
        <f t="shared" si="63"/>
        <v>117000</v>
      </c>
      <c r="X534" s="9"/>
    </row>
    <row r="535" spans="1:24" ht="26.25" x14ac:dyDescent="0.25">
      <c r="A535" s="5" t="s">
        <v>213</v>
      </c>
      <c r="B535" s="5" t="s">
        <v>253</v>
      </c>
      <c r="C535" s="8" t="s">
        <v>107</v>
      </c>
      <c r="D535" s="50"/>
      <c r="E535" s="50"/>
      <c r="F535" s="50"/>
      <c r="G535" s="50"/>
      <c r="H535" s="50"/>
      <c r="I535" s="50"/>
      <c r="J535" s="50"/>
      <c r="K535" s="50"/>
      <c r="L535" s="50"/>
      <c r="M535" s="50"/>
      <c r="N535" s="50"/>
      <c r="O535" s="78">
        <f t="shared" si="62"/>
        <v>0</v>
      </c>
      <c r="P535" s="50"/>
      <c r="Q535" s="50">
        <v>2300</v>
      </c>
      <c r="R535" s="50"/>
      <c r="S535" s="50"/>
      <c r="T535" s="50"/>
      <c r="U535" s="50"/>
      <c r="V535" s="50"/>
      <c r="W535" s="78">
        <f t="shared" si="63"/>
        <v>2300</v>
      </c>
      <c r="X535" s="9" t="s">
        <v>517</v>
      </c>
    </row>
    <row r="536" spans="1:24" x14ac:dyDescent="0.25">
      <c r="A536" s="5" t="s">
        <v>213</v>
      </c>
      <c r="B536" s="5" t="s">
        <v>254</v>
      </c>
      <c r="C536" s="8" t="s">
        <v>255</v>
      </c>
      <c r="D536" s="50"/>
      <c r="E536" s="50"/>
      <c r="F536" s="50"/>
      <c r="G536" s="50"/>
      <c r="H536" s="50"/>
      <c r="I536" s="50"/>
      <c r="J536" s="50"/>
      <c r="K536" s="50"/>
      <c r="L536" s="50"/>
      <c r="M536" s="50"/>
      <c r="N536" s="50"/>
      <c r="O536" s="78">
        <f t="shared" si="62"/>
        <v>0</v>
      </c>
      <c r="P536" s="50"/>
      <c r="Q536" s="50">
        <v>58221</v>
      </c>
      <c r="R536" s="50"/>
      <c r="S536" s="50"/>
      <c r="T536" s="50"/>
      <c r="U536" s="50"/>
      <c r="V536" s="50"/>
      <c r="W536" s="78">
        <f t="shared" si="63"/>
        <v>58221</v>
      </c>
      <c r="X536" s="9" t="s">
        <v>517</v>
      </c>
    </row>
    <row r="537" spans="1:24" ht="26.25" x14ac:dyDescent="0.25">
      <c r="A537" s="5" t="s">
        <v>213</v>
      </c>
      <c r="B537" s="5" t="s">
        <v>256</v>
      </c>
      <c r="C537" s="8" t="s">
        <v>257</v>
      </c>
      <c r="D537" s="50"/>
      <c r="E537" s="50"/>
      <c r="F537" s="50"/>
      <c r="G537" s="50"/>
      <c r="H537" s="50"/>
      <c r="I537" s="50"/>
      <c r="J537" s="50"/>
      <c r="K537" s="50"/>
      <c r="L537" s="50"/>
      <c r="M537" s="50"/>
      <c r="N537" s="50"/>
      <c r="O537" s="78">
        <f t="shared" si="62"/>
        <v>0</v>
      </c>
      <c r="P537" s="50"/>
      <c r="Q537" s="50">
        <v>1503868</v>
      </c>
      <c r="R537" s="50"/>
      <c r="S537" s="50"/>
      <c r="T537" s="50"/>
      <c r="U537" s="50"/>
      <c r="V537" s="50"/>
      <c r="W537" s="78">
        <f t="shared" si="63"/>
        <v>1503868</v>
      </c>
      <c r="X537" s="9" t="s">
        <v>517</v>
      </c>
    </row>
    <row r="538" spans="1:24" ht="26.25" x14ac:dyDescent="0.25">
      <c r="A538" s="5" t="s">
        <v>213</v>
      </c>
      <c r="B538" s="5" t="s">
        <v>258</v>
      </c>
      <c r="C538" s="8" t="s">
        <v>259</v>
      </c>
      <c r="D538" s="50"/>
      <c r="E538" s="50"/>
      <c r="F538" s="50"/>
      <c r="G538" s="50"/>
      <c r="H538" s="50"/>
      <c r="I538" s="50"/>
      <c r="J538" s="50"/>
      <c r="K538" s="50"/>
      <c r="L538" s="50"/>
      <c r="M538" s="50"/>
      <c r="N538" s="50"/>
      <c r="O538" s="78">
        <f t="shared" si="62"/>
        <v>0</v>
      </c>
      <c r="P538" s="50"/>
      <c r="Q538" s="50">
        <v>57895</v>
      </c>
      <c r="R538" s="50"/>
      <c r="S538" s="50"/>
      <c r="T538" s="50"/>
      <c r="U538" s="50"/>
      <c r="V538" s="50"/>
      <c r="W538" s="78">
        <f t="shared" si="63"/>
        <v>57895</v>
      </c>
      <c r="X538" s="9" t="s">
        <v>517</v>
      </c>
    </row>
    <row r="539" spans="1:24" x14ac:dyDescent="0.25">
      <c r="A539" s="5" t="s">
        <v>213</v>
      </c>
      <c r="B539" s="5" t="s">
        <v>260</v>
      </c>
      <c r="C539" s="8" t="s">
        <v>259</v>
      </c>
      <c r="D539" s="50"/>
      <c r="E539" s="50"/>
      <c r="F539" s="50"/>
      <c r="G539" s="50"/>
      <c r="H539" s="50"/>
      <c r="I539" s="50"/>
      <c r="J539" s="50"/>
      <c r="K539" s="50"/>
      <c r="L539" s="50"/>
      <c r="M539" s="50"/>
      <c r="N539" s="50"/>
      <c r="O539" s="78">
        <f t="shared" si="62"/>
        <v>0</v>
      </c>
      <c r="P539" s="50"/>
      <c r="Q539" s="50">
        <v>1150</v>
      </c>
      <c r="R539" s="50"/>
      <c r="S539" s="50"/>
      <c r="T539" s="50"/>
      <c r="U539" s="50"/>
      <c r="V539" s="50"/>
      <c r="W539" s="78">
        <f t="shared" si="63"/>
        <v>1150</v>
      </c>
      <c r="X539" s="9" t="s">
        <v>517</v>
      </c>
    </row>
    <row r="540" spans="1:24" x14ac:dyDescent="0.25">
      <c r="A540" s="5" t="s">
        <v>213</v>
      </c>
      <c r="B540" s="5" t="s">
        <v>371</v>
      </c>
      <c r="C540" s="8" t="s">
        <v>372</v>
      </c>
      <c r="D540" s="50"/>
      <c r="E540" s="50"/>
      <c r="F540" s="50"/>
      <c r="G540" s="50"/>
      <c r="H540" s="50"/>
      <c r="I540" s="50"/>
      <c r="J540" s="50"/>
      <c r="K540" s="50"/>
      <c r="L540" s="50"/>
      <c r="M540" s="50"/>
      <c r="N540" s="50"/>
      <c r="O540" s="78">
        <f t="shared" si="62"/>
        <v>0</v>
      </c>
      <c r="P540" s="50">
        <v>0</v>
      </c>
      <c r="Q540" s="50">
        <v>67200</v>
      </c>
      <c r="R540" s="50">
        <v>3500</v>
      </c>
      <c r="S540" s="50"/>
      <c r="T540" s="50"/>
      <c r="U540" s="50">
        <v>75050</v>
      </c>
      <c r="V540" s="50"/>
      <c r="W540" s="78">
        <f t="shared" si="63"/>
        <v>145750</v>
      </c>
      <c r="X540" s="9" t="s">
        <v>517</v>
      </c>
    </row>
    <row r="541" spans="1:24" x14ac:dyDescent="0.25">
      <c r="A541" s="5" t="s">
        <v>213</v>
      </c>
      <c r="B541" s="5" t="s">
        <v>373</v>
      </c>
      <c r="C541" s="10" t="s">
        <v>51</v>
      </c>
      <c r="D541" s="50"/>
      <c r="E541" s="50"/>
      <c r="F541" s="50"/>
      <c r="G541" s="50"/>
      <c r="H541" s="50"/>
      <c r="I541" s="50"/>
      <c r="J541" s="50"/>
      <c r="K541" s="50"/>
      <c r="L541" s="50"/>
      <c r="M541" s="50"/>
      <c r="N541" s="50"/>
      <c r="O541" s="78">
        <f t="shared" ref="O541:O549" si="64">D541+E541+F541+G541+H541+J541+K541+L541+M541+N541+I541</f>
        <v>0</v>
      </c>
      <c r="P541" s="50"/>
      <c r="Q541" s="50">
        <v>39300</v>
      </c>
      <c r="R541" s="50">
        <v>6900</v>
      </c>
      <c r="S541" s="50"/>
      <c r="T541" s="50"/>
      <c r="U541" s="50"/>
      <c r="V541" s="50"/>
      <c r="W541" s="78">
        <f t="shared" ref="W541:W549" si="65">O541+P541+Q541+R541+S541+T541+U541+V541</f>
        <v>46200</v>
      </c>
      <c r="X541" s="9" t="s">
        <v>517</v>
      </c>
    </row>
    <row r="542" spans="1:24" x14ac:dyDescent="0.25">
      <c r="A542" s="5" t="s">
        <v>213</v>
      </c>
      <c r="B542" s="5" t="s">
        <v>374</v>
      </c>
      <c r="C542" s="10" t="s">
        <v>51</v>
      </c>
      <c r="D542" s="50"/>
      <c r="E542" s="50"/>
      <c r="F542" s="50"/>
      <c r="G542" s="50"/>
      <c r="H542" s="50"/>
      <c r="I542" s="50"/>
      <c r="J542" s="50"/>
      <c r="K542" s="50"/>
      <c r="L542" s="50"/>
      <c r="M542" s="50"/>
      <c r="N542" s="50"/>
      <c r="O542" s="78">
        <f t="shared" si="64"/>
        <v>0</v>
      </c>
      <c r="P542" s="50"/>
      <c r="Q542" s="50">
        <v>45000</v>
      </c>
      <c r="R542" s="50"/>
      <c r="S542" s="50"/>
      <c r="T542" s="50"/>
      <c r="U542" s="50"/>
      <c r="V542" s="50"/>
      <c r="W542" s="78">
        <f t="shared" si="65"/>
        <v>45000</v>
      </c>
      <c r="X542" s="9" t="s">
        <v>517</v>
      </c>
    </row>
    <row r="543" spans="1:24" x14ac:dyDescent="0.25">
      <c r="A543" s="5" t="s">
        <v>213</v>
      </c>
      <c r="B543" s="5" t="s">
        <v>376</v>
      </c>
      <c r="C543" s="10" t="s">
        <v>165</v>
      </c>
      <c r="D543" s="50"/>
      <c r="E543" s="50"/>
      <c r="F543" s="50"/>
      <c r="G543" s="50"/>
      <c r="H543" s="50"/>
      <c r="I543" s="50"/>
      <c r="J543" s="50"/>
      <c r="K543" s="50"/>
      <c r="L543" s="50"/>
      <c r="M543" s="50"/>
      <c r="N543" s="50"/>
      <c r="O543" s="78">
        <f t="shared" si="64"/>
        <v>0</v>
      </c>
      <c r="P543" s="50"/>
      <c r="Q543" s="50"/>
      <c r="R543" s="50"/>
      <c r="S543" s="50"/>
      <c r="T543" s="50"/>
      <c r="U543" s="50">
        <v>10000</v>
      </c>
      <c r="V543" s="50"/>
      <c r="W543" s="78">
        <f t="shared" si="65"/>
        <v>10000</v>
      </c>
      <c r="X543" s="9"/>
    </row>
    <row r="544" spans="1:24" ht="26.25" x14ac:dyDescent="0.25">
      <c r="A544" s="5" t="s">
        <v>213</v>
      </c>
      <c r="B544" s="5" t="s">
        <v>262</v>
      </c>
      <c r="C544" s="8" t="s">
        <v>24</v>
      </c>
      <c r="D544" s="50"/>
      <c r="E544" s="50"/>
      <c r="F544" s="50"/>
      <c r="G544" s="50"/>
      <c r="H544" s="50"/>
      <c r="I544" s="50"/>
      <c r="J544" s="50"/>
      <c r="K544" s="50"/>
      <c r="L544" s="50">
        <v>212293</v>
      </c>
      <c r="M544" s="50"/>
      <c r="N544" s="50"/>
      <c r="O544" s="78">
        <f t="shared" si="64"/>
        <v>212293</v>
      </c>
      <c r="P544" s="50"/>
      <c r="Q544" s="50"/>
      <c r="R544" s="50"/>
      <c r="S544" s="50"/>
      <c r="T544" s="50"/>
      <c r="U544" s="50"/>
      <c r="V544" s="50"/>
      <c r="W544" s="78">
        <f t="shared" si="65"/>
        <v>212293</v>
      </c>
      <c r="X544" s="9" t="s">
        <v>494</v>
      </c>
    </row>
    <row r="545" spans="1:24" ht="39" x14ac:dyDescent="0.25">
      <c r="A545" s="5" t="s">
        <v>213</v>
      </c>
      <c r="B545" s="5" t="s">
        <v>263</v>
      </c>
      <c r="C545" s="8" t="s">
        <v>24</v>
      </c>
      <c r="D545" s="50">
        <v>589371</v>
      </c>
      <c r="E545" s="50"/>
      <c r="F545" s="50"/>
      <c r="G545" s="50"/>
      <c r="H545" s="50"/>
      <c r="I545" s="50"/>
      <c r="J545" s="50"/>
      <c r="K545" s="50"/>
      <c r="L545" s="50"/>
      <c r="M545" s="50"/>
      <c r="N545" s="50"/>
      <c r="O545" s="78">
        <f t="shared" si="64"/>
        <v>589371</v>
      </c>
      <c r="P545" s="50"/>
      <c r="Q545" s="50"/>
      <c r="R545" s="50"/>
      <c r="S545" s="50"/>
      <c r="T545" s="50"/>
      <c r="U545" s="50"/>
      <c r="V545" s="50"/>
      <c r="W545" s="78">
        <f t="shared" si="65"/>
        <v>589371</v>
      </c>
      <c r="X545" s="9" t="s">
        <v>494</v>
      </c>
    </row>
    <row r="546" spans="1:24" x14ac:dyDescent="0.25">
      <c r="A546" s="5" t="s">
        <v>213</v>
      </c>
      <c r="B546" s="5" t="s">
        <v>264</v>
      </c>
      <c r="C546" s="8" t="s">
        <v>13</v>
      </c>
      <c r="D546" s="50"/>
      <c r="E546" s="50"/>
      <c r="F546" s="50"/>
      <c r="G546" s="50"/>
      <c r="H546" s="50"/>
      <c r="I546" s="50"/>
      <c r="J546" s="50"/>
      <c r="K546" s="50"/>
      <c r="L546" s="50"/>
      <c r="M546" s="50"/>
      <c r="N546" s="50"/>
      <c r="O546" s="78">
        <f t="shared" si="64"/>
        <v>0</v>
      </c>
      <c r="P546" s="50"/>
      <c r="Q546" s="50">
        <v>9135</v>
      </c>
      <c r="R546" s="50"/>
      <c r="S546" s="50"/>
      <c r="T546" s="50"/>
      <c r="U546" s="50"/>
      <c r="V546" s="50"/>
      <c r="W546" s="78">
        <f t="shared" si="65"/>
        <v>9135</v>
      </c>
      <c r="X546" s="9" t="s">
        <v>514</v>
      </c>
    </row>
    <row r="547" spans="1:24" x14ac:dyDescent="0.25">
      <c r="A547" s="5" t="s">
        <v>213</v>
      </c>
      <c r="B547" s="5" t="s">
        <v>45</v>
      </c>
      <c r="C547" s="10"/>
      <c r="D547" s="50">
        <v>36848</v>
      </c>
      <c r="E547" s="50"/>
      <c r="F547" s="50"/>
      <c r="G547" s="50"/>
      <c r="H547" s="50"/>
      <c r="I547" s="50"/>
      <c r="J547" s="50"/>
      <c r="K547" s="50"/>
      <c r="L547" s="50"/>
      <c r="M547" s="50"/>
      <c r="N547" s="50"/>
      <c r="O547" s="78">
        <f t="shared" si="64"/>
        <v>36848</v>
      </c>
      <c r="P547" s="50"/>
      <c r="Q547" s="50"/>
      <c r="R547" s="50"/>
      <c r="S547" s="50"/>
      <c r="T547" s="50"/>
      <c r="U547" s="50"/>
      <c r="V547" s="50"/>
      <c r="W547" s="78">
        <f t="shared" si="65"/>
        <v>36848</v>
      </c>
      <c r="X547" s="9" t="s">
        <v>517</v>
      </c>
    </row>
    <row r="548" spans="1:24" ht="26.25" x14ac:dyDescent="0.25">
      <c r="A548" s="5" t="s">
        <v>213</v>
      </c>
      <c r="B548" s="5" t="s">
        <v>393</v>
      </c>
      <c r="C548" s="10"/>
      <c r="D548" s="50">
        <f>38562+13398+1117</f>
        <v>53077</v>
      </c>
      <c r="E548" s="50"/>
      <c r="F548" s="50"/>
      <c r="G548" s="50"/>
      <c r="H548" s="50"/>
      <c r="I548" s="50"/>
      <c r="J548" s="50"/>
      <c r="K548" s="50"/>
      <c r="L548" s="50"/>
      <c r="M548" s="50"/>
      <c r="N548" s="50"/>
      <c r="O548" s="78">
        <f t="shared" si="64"/>
        <v>53077</v>
      </c>
      <c r="P548" s="50"/>
      <c r="Q548" s="50"/>
      <c r="R548" s="50"/>
      <c r="S548" s="50"/>
      <c r="T548" s="50"/>
      <c r="U548" s="50"/>
      <c r="V548" s="50"/>
      <c r="W548" s="78">
        <f t="shared" si="65"/>
        <v>53077</v>
      </c>
      <c r="X548" s="9" t="s">
        <v>517</v>
      </c>
    </row>
    <row r="549" spans="1:24" x14ac:dyDescent="0.25">
      <c r="A549" s="5" t="s">
        <v>213</v>
      </c>
      <c r="B549" s="5" t="s">
        <v>98</v>
      </c>
      <c r="C549" s="8"/>
      <c r="D549" s="50">
        <v>38383</v>
      </c>
      <c r="E549" s="50"/>
      <c r="F549" s="50"/>
      <c r="G549" s="50"/>
      <c r="H549" s="50"/>
      <c r="I549" s="50"/>
      <c r="J549" s="50"/>
      <c r="K549" s="50"/>
      <c r="L549" s="50"/>
      <c r="M549" s="50"/>
      <c r="N549" s="50"/>
      <c r="O549" s="78">
        <f t="shared" si="64"/>
        <v>38383</v>
      </c>
      <c r="P549" s="50"/>
      <c r="Q549" s="50"/>
      <c r="R549" s="50"/>
      <c r="S549" s="50"/>
      <c r="T549" s="50"/>
      <c r="U549" s="50"/>
      <c r="V549" s="50"/>
      <c r="W549" s="78">
        <f t="shared" si="65"/>
        <v>38383</v>
      </c>
      <c r="X549" s="9" t="s">
        <v>517</v>
      </c>
    </row>
    <row r="550" spans="1:24" ht="24.95" customHeight="1" x14ac:dyDescent="0.25">
      <c r="A550" s="21" t="s">
        <v>213</v>
      </c>
      <c r="B550" s="21" t="s">
        <v>47</v>
      </c>
      <c r="C550" s="21"/>
      <c r="D550" s="21">
        <f t="shared" ref="D550:W550" si="66">SUM(D477:D549)</f>
        <v>2655991</v>
      </c>
      <c r="E550" s="21">
        <f t="shared" si="66"/>
        <v>35612</v>
      </c>
      <c r="F550" s="21">
        <f t="shared" si="66"/>
        <v>37300</v>
      </c>
      <c r="G550" s="21">
        <f t="shared" si="66"/>
        <v>12100</v>
      </c>
      <c r="H550" s="21">
        <f t="shared" si="66"/>
        <v>41350</v>
      </c>
      <c r="I550" s="21">
        <f t="shared" si="66"/>
        <v>8310</v>
      </c>
      <c r="J550" s="21">
        <f t="shared" si="66"/>
        <v>0</v>
      </c>
      <c r="K550" s="21">
        <f t="shared" si="66"/>
        <v>20800</v>
      </c>
      <c r="L550" s="21">
        <f t="shared" si="66"/>
        <v>218398</v>
      </c>
      <c r="M550" s="21">
        <f t="shared" si="66"/>
        <v>0</v>
      </c>
      <c r="N550" s="21">
        <f t="shared" si="66"/>
        <v>2000</v>
      </c>
      <c r="O550" s="21">
        <f t="shared" si="66"/>
        <v>3031861</v>
      </c>
      <c r="P550" s="21">
        <f t="shared" si="66"/>
        <v>9190</v>
      </c>
      <c r="Q550" s="21">
        <f t="shared" si="66"/>
        <v>3274553</v>
      </c>
      <c r="R550" s="21">
        <f t="shared" si="66"/>
        <v>226363</v>
      </c>
      <c r="S550" s="21">
        <f t="shared" si="66"/>
        <v>48934</v>
      </c>
      <c r="T550" s="21">
        <f t="shared" si="66"/>
        <v>113456</v>
      </c>
      <c r="U550" s="21">
        <f t="shared" si="66"/>
        <v>1233595</v>
      </c>
      <c r="V550" s="21">
        <f t="shared" si="66"/>
        <v>499000</v>
      </c>
      <c r="W550" s="21">
        <f t="shared" si="66"/>
        <v>8436952</v>
      </c>
      <c r="X550" s="9"/>
    </row>
    <row r="551" spans="1:24" s="20" customFormat="1" ht="30" customHeight="1" x14ac:dyDescent="0.25">
      <c r="A551" s="48"/>
      <c r="B551" s="48" t="s">
        <v>332</v>
      </c>
      <c r="C551" s="48"/>
      <c r="D551" s="48">
        <f t="shared" ref="D551:W551" si="67">D412+D476+D550</f>
        <v>14362500</v>
      </c>
      <c r="E551" s="48">
        <f t="shared" si="67"/>
        <v>103537</v>
      </c>
      <c r="F551" s="48">
        <f t="shared" si="67"/>
        <v>643416</v>
      </c>
      <c r="G551" s="48">
        <f t="shared" si="67"/>
        <v>132272</v>
      </c>
      <c r="H551" s="48">
        <f t="shared" si="67"/>
        <v>528699</v>
      </c>
      <c r="I551" s="48">
        <f t="shared" si="67"/>
        <v>97611</v>
      </c>
      <c r="J551" s="48">
        <f t="shared" si="67"/>
        <v>189545</v>
      </c>
      <c r="K551" s="48">
        <f t="shared" si="67"/>
        <v>374831</v>
      </c>
      <c r="L551" s="48">
        <f t="shared" si="67"/>
        <v>806522</v>
      </c>
      <c r="M551" s="48">
        <f t="shared" si="67"/>
        <v>196118</v>
      </c>
      <c r="N551" s="48">
        <f t="shared" si="67"/>
        <v>20722</v>
      </c>
      <c r="O551" s="48">
        <f t="shared" si="67"/>
        <v>17455773</v>
      </c>
      <c r="P551" s="48">
        <f t="shared" si="67"/>
        <v>21430</v>
      </c>
      <c r="Q551" s="48">
        <f t="shared" si="67"/>
        <v>5289650</v>
      </c>
      <c r="R551" s="48">
        <f t="shared" si="67"/>
        <v>1171231</v>
      </c>
      <c r="S551" s="48">
        <f t="shared" si="67"/>
        <v>97986</v>
      </c>
      <c r="T551" s="48">
        <f t="shared" si="67"/>
        <v>123456</v>
      </c>
      <c r="U551" s="48">
        <f t="shared" si="67"/>
        <v>1407202</v>
      </c>
      <c r="V551" s="48">
        <f t="shared" si="67"/>
        <v>501297</v>
      </c>
      <c r="W551" s="48">
        <f t="shared" si="67"/>
        <v>26068025</v>
      </c>
      <c r="X551" s="9"/>
    </row>
    <row r="554" spans="1:24" x14ac:dyDescent="0.25">
      <c r="W554" s="26"/>
    </row>
  </sheetData>
  <mergeCells count="4">
    <mergeCell ref="V1:X1"/>
    <mergeCell ref="T2:X2"/>
    <mergeCell ref="U3:X3"/>
    <mergeCell ref="U4:X4"/>
  </mergeCells>
  <pageMargins left="0.7" right="0.7" top="0.75" bottom="0.75" header="0.3" footer="0.3"/>
  <pageSetup paperSize="9" scale="70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41"/>
  <sheetViews>
    <sheetView workbookViewId="0">
      <pane xSplit="2" ySplit="9" topLeftCell="C10" activePane="bottomRight" state="frozen"/>
      <selection pane="topRight" activeCell="C1" sqref="C1"/>
      <selection pane="bottomLeft" activeCell="A8" sqref="A8"/>
      <selection pane="bottomRight" activeCell="B5" sqref="B5"/>
    </sheetView>
  </sheetViews>
  <sheetFormatPr defaultRowHeight="15" x14ac:dyDescent="0.25"/>
  <cols>
    <col min="1" max="1" width="6.5703125" style="28" bestFit="1" customWidth="1"/>
    <col min="2" max="2" width="23.42578125" style="28" customWidth="1"/>
    <col min="3" max="3" width="12" style="28" bestFit="1" customWidth="1"/>
    <col min="4" max="4" width="9.140625" style="28"/>
    <col min="5" max="5" width="7.5703125" style="28" bestFit="1" customWidth="1"/>
    <col min="6" max="6" width="7.85546875" style="28" customWidth="1"/>
    <col min="7" max="7" width="7.5703125" style="28" bestFit="1" customWidth="1"/>
    <col min="8" max="8" width="9.140625" style="28" bestFit="1" customWidth="1"/>
    <col min="9" max="11" width="8.140625" style="28" bestFit="1" customWidth="1"/>
    <col min="12" max="12" width="9.28515625" style="28" customWidth="1"/>
    <col min="13" max="14" width="8.140625" style="28" bestFit="1" customWidth="1"/>
    <col min="15" max="15" width="7.5703125" style="28" bestFit="1" customWidth="1"/>
    <col min="16" max="16" width="9.28515625" style="28" customWidth="1"/>
    <col min="17" max="17" width="7.5703125" style="28" bestFit="1" customWidth="1"/>
    <col min="18" max="18" width="8.85546875" style="28" customWidth="1"/>
    <col min="19" max="19" width="10.140625" style="28" bestFit="1" customWidth="1"/>
    <col min="20" max="20" width="9.140625" style="28"/>
    <col min="21" max="22" width="9.140625" style="28" customWidth="1"/>
    <col min="23" max="16384" width="9.140625" style="28"/>
  </cols>
  <sheetData>
    <row r="1" spans="1:19" x14ac:dyDescent="0.25">
      <c r="O1"/>
      <c r="P1"/>
      <c r="Q1" s="80" t="s">
        <v>527</v>
      </c>
      <c r="R1" s="80"/>
      <c r="S1" s="80"/>
    </row>
    <row r="2" spans="1:19" x14ac:dyDescent="0.25">
      <c r="O2" s="80" t="s">
        <v>524</v>
      </c>
      <c r="P2" s="80"/>
      <c r="Q2" s="80"/>
      <c r="R2" s="80"/>
      <c r="S2" s="80"/>
    </row>
    <row r="3" spans="1:19" x14ac:dyDescent="0.25">
      <c r="O3"/>
      <c r="P3" s="80" t="s">
        <v>525</v>
      </c>
      <c r="Q3" s="80"/>
      <c r="R3" s="80"/>
      <c r="S3" s="80"/>
    </row>
    <row r="4" spans="1:19" x14ac:dyDescent="0.25">
      <c r="O4"/>
      <c r="P4" s="80" t="s">
        <v>526</v>
      </c>
      <c r="Q4" s="80"/>
      <c r="R4" s="80"/>
      <c r="S4" s="80"/>
    </row>
    <row r="5" spans="1:19" x14ac:dyDescent="0.25">
      <c r="F5" s="28" t="s">
        <v>266</v>
      </c>
      <c r="S5" s="47"/>
    </row>
    <row r="6" spans="1:19" x14ac:dyDescent="0.25">
      <c r="C6" s="81"/>
      <c r="D6" s="81"/>
      <c r="E6" s="81"/>
      <c r="F6" s="81" t="s">
        <v>356</v>
      </c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</row>
    <row r="7" spans="1:19" x14ac:dyDescent="0.25">
      <c r="S7" s="29" t="s">
        <v>267</v>
      </c>
    </row>
    <row r="8" spans="1:19" ht="84" x14ac:dyDescent="0.25">
      <c r="A8" s="13"/>
      <c r="B8" s="30" t="s">
        <v>268</v>
      </c>
      <c r="C8" s="14" t="s">
        <v>269</v>
      </c>
      <c r="D8" s="14" t="s">
        <v>270</v>
      </c>
      <c r="E8" s="14" t="s">
        <v>271</v>
      </c>
      <c r="F8" s="14" t="s">
        <v>272</v>
      </c>
      <c r="G8" s="14" t="s">
        <v>273</v>
      </c>
      <c r="H8" s="14" t="s">
        <v>274</v>
      </c>
      <c r="I8" s="14" t="s">
        <v>275</v>
      </c>
      <c r="J8" s="14" t="s">
        <v>276</v>
      </c>
      <c r="K8" s="14" t="s">
        <v>277</v>
      </c>
      <c r="L8" s="14" t="s">
        <v>278</v>
      </c>
      <c r="M8" s="14" t="s">
        <v>279</v>
      </c>
      <c r="N8" s="14" t="s">
        <v>280</v>
      </c>
      <c r="O8" s="14" t="s">
        <v>281</v>
      </c>
      <c r="P8" s="14" t="s">
        <v>282</v>
      </c>
      <c r="Q8" s="14" t="s">
        <v>283</v>
      </c>
      <c r="R8" s="14" t="s">
        <v>284</v>
      </c>
      <c r="S8" s="14" t="s">
        <v>47</v>
      </c>
    </row>
    <row r="9" spans="1:19" x14ac:dyDescent="0.25">
      <c r="A9" s="31">
        <v>1</v>
      </c>
      <c r="B9" s="32">
        <v>2</v>
      </c>
      <c r="C9" s="32">
        <v>4</v>
      </c>
      <c r="D9" s="32">
        <v>5</v>
      </c>
      <c r="E9" s="32">
        <v>6</v>
      </c>
      <c r="F9" s="32">
        <v>7</v>
      </c>
      <c r="G9" s="32">
        <v>8</v>
      </c>
      <c r="H9" s="32">
        <v>9</v>
      </c>
      <c r="I9" s="32">
        <v>10</v>
      </c>
      <c r="J9" s="32">
        <v>11</v>
      </c>
      <c r="K9" s="32">
        <v>12</v>
      </c>
      <c r="L9" s="32">
        <v>13</v>
      </c>
      <c r="M9" s="32">
        <v>14</v>
      </c>
      <c r="N9" s="32">
        <v>15</v>
      </c>
      <c r="O9" s="32">
        <v>16</v>
      </c>
      <c r="P9" s="32">
        <v>17</v>
      </c>
      <c r="Q9" s="32">
        <v>18</v>
      </c>
      <c r="R9" s="32">
        <v>19</v>
      </c>
      <c r="S9" s="32">
        <v>20</v>
      </c>
    </row>
    <row r="10" spans="1:19" ht="30" x14ac:dyDescent="0.25">
      <c r="A10" s="33" t="s">
        <v>154</v>
      </c>
      <c r="B10" s="34" t="s">
        <v>285</v>
      </c>
      <c r="C10" s="13">
        <v>1235623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15">
        <f t="shared" ref="S10:S31" si="0">SUM(C10:R10)</f>
        <v>1235623</v>
      </c>
    </row>
    <row r="11" spans="1:19" x14ac:dyDescent="0.25">
      <c r="A11" s="33" t="s">
        <v>286</v>
      </c>
      <c r="B11" s="34" t="s">
        <v>287</v>
      </c>
      <c r="C11" s="13">
        <v>18000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15">
        <f t="shared" si="0"/>
        <v>18000</v>
      </c>
    </row>
    <row r="12" spans="1:19" x14ac:dyDescent="0.25">
      <c r="A12" s="33" t="s">
        <v>38</v>
      </c>
      <c r="B12" s="34" t="s">
        <v>288</v>
      </c>
      <c r="C12" s="13">
        <v>1100</v>
      </c>
      <c r="D12" s="35"/>
      <c r="E12" s="35"/>
      <c r="F12" s="35"/>
      <c r="G12" s="35"/>
      <c r="H12" s="35"/>
      <c r="I12" s="35">
        <v>340</v>
      </c>
      <c r="J12" s="35"/>
      <c r="K12" s="35">
        <v>84</v>
      </c>
      <c r="L12" s="35"/>
      <c r="M12" s="35">
        <v>51</v>
      </c>
      <c r="N12" s="35">
        <v>536</v>
      </c>
      <c r="O12" s="35"/>
      <c r="P12" s="35"/>
      <c r="Q12" s="35"/>
      <c r="R12" s="35"/>
      <c r="S12" s="15">
        <f t="shared" si="0"/>
        <v>2111</v>
      </c>
    </row>
    <row r="13" spans="1:19" x14ac:dyDescent="0.25">
      <c r="A13" s="33" t="s">
        <v>289</v>
      </c>
      <c r="B13" s="34" t="s">
        <v>290</v>
      </c>
      <c r="C13" s="13">
        <v>18000</v>
      </c>
      <c r="D13" s="35"/>
      <c r="E13" s="35">
        <v>900</v>
      </c>
      <c r="F13" s="35">
        <v>800</v>
      </c>
      <c r="G13" s="35">
        <v>1780</v>
      </c>
      <c r="H13" s="35">
        <v>794</v>
      </c>
      <c r="I13" s="35">
        <v>925</v>
      </c>
      <c r="J13" s="35">
        <v>200</v>
      </c>
      <c r="K13" s="35">
        <v>80</v>
      </c>
      <c r="L13" s="35">
        <v>670</v>
      </c>
      <c r="M13" s="35">
        <v>400</v>
      </c>
      <c r="N13" s="35">
        <v>380</v>
      </c>
      <c r="O13" s="35">
        <v>560</v>
      </c>
      <c r="P13" s="35"/>
      <c r="Q13" s="35">
        <v>700</v>
      </c>
      <c r="R13" s="35">
        <v>200</v>
      </c>
      <c r="S13" s="15">
        <f t="shared" si="0"/>
        <v>26389</v>
      </c>
    </row>
    <row r="14" spans="1:19" x14ac:dyDescent="0.25">
      <c r="A14" s="33" t="s">
        <v>291</v>
      </c>
      <c r="B14" s="34" t="s">
        <v>292</v>
      </c>
      <c r="C14" s="13">
        <v>3000</v>
      </c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15">
        <f t="shared" si="0"/>
        <v>3000</v>
      </c>
    </row>
    <row r="15" spans="1:19" ht="30" x14ac:dyDescent="0.25">
      <c r="A15" s="33" t="s">
        <v>293</v>
      </c>
      <c r="B15" s="34" t="s">
        <v>294</v>
      </c>
      <c r="C15" s="13">
        <v>220</v>
      </c>
      <c r="D15" s="35"/>
      <c r="E15" s="35">
        <v>5936</v>
      </c>
      <c r="F15" s="35"/>
      <c r="G15" s="35"/>
      <c r="H15" s="35"/>
      <c r="I15" s="35"/>
      <c r="J15" s="35"/>
      <c r="K15" s="35">
        <v>200</v>
      </c>
      <c r="L15" s="35">
        <v>80</v>
      </c>
      <c r="M15" s="35">
        <v>92</v>
      </c>
      <c r="N15" s="35"/>
      <c r="O15" s="35">
        <v>3300</v>
      </c>
      <c r="P15" s="35">
        <v>1800</v>
      </c>
      <c r="Q15" s="35"/>
      <c r="R15" s="35">
        <v>1322</v>
      </c>
      <c r="S15" s="15">
        <f t="shared" si="0"/>
        <v>12950</v>
      </c>
    </row>
    <row r="16" spans="1:19" ht="30" x14ac:dyDescent="0.25">
      <c r="A16" s="33" t="s">
        <v>295</v>
      </c>
      <c r="B16" s="34" t="s">
        <v>296</v>
      </c>
      <c r="C16" s="13"/>
      <c r="D16" s="35">
        <f>412000+35000</f>
        <v>447000</v>
      </c>
      <c r="E16" s="35">
        <v>16425</v>
      </c>
      <c r="F16" s="35">
        <v>157140</v>
      </c>
      <c r="G16" s="35">
        <v>13920</v>
      </c>
      <c r="H16" s="35">
        <v>132134</v>
      </c>
      <c r="I16" s="35">
        <v>26025</v>
      </c>
      <c r="J16" s="35">
        <v>8000</v>
      </c>
      <c r="K16" s="35">
        <v>19007</v>
      </c>
      <c r="L16" s="35">
        <v>118100</v>
      </c>
      <c r="M16" s="35">
        <v>240107</v>
      </c>
      <c r="N16" s="35">
        <v>6970</v>
      </c>
      <c r="O16" s="35">
        <v>22500</v>
      </c>
      <c r="P16" s="35">
        <v>23609</v>
      </c>
      <c r="Q16" s="35">
        <v>14000</v>
      </c>
      <c r="R16" s="35">
        <v>8456</v>
      </c>
      <c r="S16" s="15">
        <f t="shared" si="0"/>
        <v>1253393</v>
      </c>
    </row>
    <row r="17" spans="1:19" ht="30" x14ac:dyDescent="0.25">
      <c r="A17" s="33" t="s">
        <v>297</v>
      </c>
      <c r="B17" s="34" t="s">
        <v>298</v>
      </c>
      <c r="C17" s="13">
        <v>11054274</v>
      </c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15">
        <f t="shared" si="0"/>
        <v>11054274</v>
      </c>
    </row>
    <row r="18" spans="1:19" ht="45" x14ac:dyDescent="0.25">
      <c r="A18" s="36" t="s">
        <v>299</v>
      </c>
      <c r="B18" s="37" t="s">
        <v>300</v>
      </c>
      <c r="C18" s="13">
        <v>322111</v>
      </c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15">
        <f t="shared" si="0"/>
        <v>322111</v>
      </c>
    </row>
    <row r="19" spans="1:19" ht="45" x14ac:dyDescent="0.25">
      <c r="A19" s="36" t="s">
        <v>299</v>
      </c>
      <c r="B19" s="37" t="s">
        <v>301</v>
      </c>
      <c r="C19" s="13">
        <v>51054</v>
      </c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15">
        <f t="shared" si="0"/>
        <v>51054</v>
      </c>
    </row>
    <row r="20" spans="1:19" ht="45" x14ac:dyDescent="0.25">
      <c r="A20" s="36" t="s">
        <v>299</v>
      </c>
      <c r="B20" s="37" t="s">
        <v>302</v>
      </c>
      <c r="C20" s="13">
        <v>262918</v>
      </c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15">
        <f t="shared" si="0"/>
        <v>262918</v>
      </c>
    </row>
    <row r="21" spans="1:19" ht="60" x14ac:dyDescent="0.25">
      <c r="A21" s="33" t="s">
        <v>299</v>
      </c>
      <c r="B21" s="37" t="s">
        <v>303</v>
      </c>
      <c r="C21" s="13">
        <v>522355</v>
      </c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15">
        <f t="shared" si="0"/>
        <v>522355</v>
      </c>
    </row>
    <row r="22" spans="1:19" ht="45" x14ac:dyDescent="0.25">
      <c r="A22" s="38" t="s">
        <v>299</v>
      </c>
      <c r="B22" s="37" t="s">
        <v>304</v>
      </c>
      <c r="C22" s="13">
        <v>28981</v>
      </c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15">
        <f t="shared" si="0"/>
        <v>28981</v>
      </c>
    </row>
    <row r="23" spans="1:19" ht="45" x14ac:dyDescent="0.25">
      <c r="A23" s="38" t="s">
        <v>299</v>
      </c>
      <c r="B23" s="39" t="s">
        <v>305</v>
      </c>
      <c r="C23" s="9">
        <v>117000</v>
      </c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15">
        <f t="shared" si="0"/>
        <v>117000</v>
      </c>
    </row>
    <row r="24" spans="1:19" ht="30" x14ac:dyDescent="0.25">
      <c r="A24" s="40" t="s">
        <v>299</v>
      </c>
      <c r="B24" s="37" t="s">
        <v>306</v>
      </c>
      <c r="C24" s="13">
        <v>48934</v>
      </c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15">
        <f t="shared" si="0"/>
        <v>48934</v>
      </c>
    </row>
    <row r="25" spans="1:19" x14ac:dyDescent="0.25">
      <c r="A25" s="40" t="s">
        <v>299</v>
      </c>
      <c r="B25" s="37" t="s">
        <v>307</v>
      </c>
      <c r="C25" s="13">
        <v>156000</v>
      </c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15">
        <f t="shared" si="0"/>
        <v>156000</v>
      </c>
    </row>
    <row r="26" spans="1:19" x14ac:dyDescent="0.25">
      <c r="A26" s="40" t="s">
        <v>299</v>
      </c>
      <c r="B26" s="37" t="s">
        <v>370</v>
      </c>
      <c r="C26" s="13">
        <v>1062041</v>
      </c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15">
        <f t="shared" si="0"/>
        <v>1062041</v>
      </c>
    </row>
    <row r="27" spans="1:19" ht="30" x14ac:dyDescent="0.25">
      <c r="A27" s="40" t="s">
        <v>299</v>
      </c>
      <c r="B27" s="37" t="s">
        <v>316</v>
      </c>
      <c r="C27" s="13">
        <v>51869</v>
      </c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15">
        <f t="shared" si="0"/>
        <v>51869</v>
      </c>
    </row>
    <row r="28" spans="1:19" x14ac:dyDescent="0.25">
      <c r="A28" s="33" t="s">
        <v>308</v>
      </c>
      <c r="B28" s="37" t="s">
        <v>309</v>
      </c>
      <c r="C28" s="13">
        <v>6740370</v>
      </c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15">
        <f t="shared" si="0"/>
        <v>6740370</v>
      </c>
    </row>
    <row r="29" spans="1:19" ht="90" x14ac:dyDescent="0.25">
      <c r="A29" s="33" t="s">
        <v>299</v>
      </c>
      <c r="B29" s="37" t="s">
        <v>310</v>
      </c>
      <c r="C29" s="13">
        <v>2199728</v>
      </c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15">
        <f t="shared" si="0"/>
        <v>2199728</v>
      </c>
    </row>
    <row r="30" spans="1:19" ht="90" x14ac:dyDescent="0.25">
      <c r="A30" s="33" t="s">
        <v>299</v>
      </c>
      <c r="B30" s="37" t="s">
        <v>311</v>
      </c>
      <c r="C30" s="13">
        <v>369296</v>
      </c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15">
        <f t="shared" si="0"/>
        <v>369296</v>
      </c>
    </row>
    <row r="31" spans="1:19" ht="75" x14ac:dyDescent="0.25">
      <c r="A31" s="33" t="s">
        <v>299</v>
      </c>
      <c r="B31" s="37" t="s">
        <v>312</v>
      </c>
      <c r="C31" s="13">
        <v>122628</v>
      </c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15">
        <f t="shared" si="0"/>
        <v>122628</v>
      </c>
    </row>
    <row r="32" spans="1:19" ht="45" x14ac:dyDescent="0.25">
      <c r="A32" s="38" t="s">
        <v>313</v>
      </c>
      <c r="B32" s="34" t="s">
        <v>314</v>
      </c>
      <c r="C32" s="13">
        <f>400000+7000</f>
        <v>407000</v>
      </c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15">
        <f>SUM(C32:R32)</f>
        <v>407000</v>
      </c>
    </row>
    <row r="33" spans="1:20" ht="34.5" customHeight="1" x14ac:dyDescent="0.25">
      <c r="A33" s="35" t="s">
        <v>395</v>
      </c>
      <c r="B33" s="13" t="s">
        <v>396</v>
      </c>
      <c r="C33" s="35">
        <f>-SUM(D33:R33)</f>
        <v>-16355550</v>
      </c>
      <c r="D33" s="35">
        <f>D36-SUM(D11:D16)</f>
        <v>6552684</v>
      </c>
      <c r="E33" s="35">
        <f t="shared" ref="E33:R33" si="1">E36-SUM(E11:E16)</f>
        <v>670965</v>
      </c>
      <c r="F33" s="35">
        <f t="shared" si="1"/>
        <v>771595</v>
      </c>
      <c r="G33" s="35">
        <f t="shared" si="1"/>
        <v>750094</v>
      </c>
      <c r="H33" s="35">
        <f t="shared" si="1"/>
        <v>1197370</v>
      </c>
      <c r="I33" s="35">
        <f t="shared" si="1"/>
        <v>897910</v>
      </c>
      <c r="J33" s="35">
        <f t="shared" si="1"/>
        <v>364569</v>
      </c>
      <c r="K33" s="35">
        <f t="shared" si="1"/>
        <v>828096</v>
      </c>
      <c r="L33" s="35">
        <f t="shared" si="1"/>
        <v>1054506</v>
      </c>
      <c r="M33" s="35">
        <f t="shared" si="1"/>
        <v>485678</v>
      </c>
      <c r="N33" s="35">
        <f t="shared" si="1"/>
        <v>354949</v>
      </c>
      <c r="O33" s="35">
        <f t="shared" si="1"/>
        <v>598169</v>
      </c>
      <c r="P33" s="35">
        <f t="shared" si="1"/>
        <v>975920</v>
      </c>
      <c r="Q33" s="35">
        <f t="shared" si="1"/>
        <v>402671</v>
      </c>
      <c r="R33" s="35">
        <f t="shared" si="1"/>
        <v>450374</v>
      </c>
      <c r="S33" s="15">
        <f>SUM(C33:R33)</f>
        <v>0</v>
      </c>
    </row>
    <row r="34" spans="1:20" s="43" customFormat="1" x14ac:dyDescent="0.25">
      <c r="A34" s="36"/>
      <c r="B34" s="41" t="s">
        <v>315</v>
      </c>
      <c r="C34" s="42">
        <f>SUM(C10:C33)</f>
        <v>8436952</v>
      </c>
      <c r="D34" s="42">
        <f t="shared" ref="D34:S34" si="2">SUM(D10:D33)</f>
        <v>6999684</v>
      </c>
      <c r="E34" s="42">
        <f t="shared" si="2"/>
        <v>694226</v>
      </c>
      <c r="F34" s="42">
        <f t="shared" si="2"/>
        <v>929535</v>
      </c>
      <c r="G34" s="42">
        <f t="shared" si="2"/>
        <v>765794</v>
      </c>
      <c r="H34" s="42">
        <f t="shared" si="2"/>
        <v>1330298</v>
      </c>
      <c r="I34" s="42">
        <f t="shared" si="2"/>
        <v>925200</v>
      </c>
      <c r="J34" s="42">
        <f t="shared" si="2"/>
        <v>372769</v>
      </c>
      <c r="K34" s="42">
        <f t="shared" si="2"/>
        <v>847467</v>
      </c>
      <c r="L34" s="42">
        <f t="shared" si="2"/>
        <v>1173356</v>
      </c>
      <c r="M34" s="42">
        <f t="shared" si="2"/>
        <v>726328</v>
      </c>
      <c r="N34" s="42">
        <f t="shared" si="2"/>
        <v>362835</v>
      </c>
      <c r="O34" s="42">
        <f t="shared" si="2"/>
        <v>624529</v>
      </c>
      <c r="P34" s="42">
        <f t="shared" si="2"/>
        <v>1001329</v>
      </c>
      <c r="Q34" s="42">
        <f t="shared" si="2"/>
        <v>417371</v>
      </c>
      <c r="R34" s="42">
        <f t="shared" si="2"/>
        <v>460352</v>
      </c>
      <c r="S34" s="42">
        <f t="shared" si="2"/>
        <v>26068025</v>
      </c>
    </row>
    <row r="36" spans="1:20" hidden="1" x14ac:dyDescent="0.25">
      <c r="C36" s="28">
        <f>'Izdevumi atšifrējums'!W550</f>
        <v>8436952</v>
      </c>
      <c r="D36" s="28">
        <f>'Izdevumi atšifrējums'!W476</f>
        <v>6999684</v>
      </c>
      <c r="E36" s="28">
        <f>'Izdevumi atšifrējums'!W35</f>
        <v>694226</v>
      </c>
      <c r="F36" s="28">
        <f>'Izdevumi atšifrējums'!W66</f>
        <v>929535</v>
      </c>
      <c r="G36" s="28">
        <f>'Izdevumi atšifrējums'!W92</f>
        <v>765794</v>
      </c>
      <c r="H36" s="28">
        <f>'Izdevumi atšifrējums'!W124</f>
        <v>1330298</v>
      </c>
      <c r="I36" s="28">
        <f>'Izdevumi atšifrējums'!W161</f>
        <v>925200</v>
      </c>
      <c r="J36" s="28">
        <f>'Izdevumi atšifrējums'!W188</f>
        <v>372769</v>
      </c>
      <c r="K36" s="28">
        <f>'Izdevumi atšifrējums'!W256</f>
        <v>847467</v>
      </c>
      <c r="L36" s="28">
        <f>'Izdevumi atšifrējums'!W224</f>
        <v>1173356</v>
      </c>
      <c r="M36" s="28">
        <f>'Izdevumi atšifrējums'!W281</f>
        <v>726328</v>
      </c>
      <c r="N36" s="28">
        <f>'Izdevumi atšifrējums'!W300</f>
        <v>362835</v>
      </c>
      <c r="O36" s="28">
        <f>'Izdevumi atšifrējums'!W330</f>
        <v>624529</v>
      </c>
      <c r="P36" s="28">
        <f>'Izdevumi atšifrējums'!W360</f>
        <v>1001329</v>
      </c>
      <c r="Q36" s="28">
        <f>'Izdevumi atšifrējums'!W383</f>
        <v>417371</v>
      </c>
      <c r="R36" s="28">
        <f>'Izdevumi atšifrējums'!W411</f>
        <v>460352</v>
      </c>
      <c r="S36" s="28">
        <f>'Izdevumi atšifrējums'!W551</f>
        <v>26068025</v>
      </c>
      <c r="T36" s="28" t="s">
        <v>357</v>
      </c>
    </row>
    <row r="37" spans="1:20" hidden="1" x14ac:dyDescent="0.25">
      <c r="B37" s="45"/>
      <c r="S37" s="44">
        <f>S34-S36</f>
        <v>0</v>
      </c>
      <c r="T37" s="28" t="s">
        <v>358</v>
      </c>
    </row>
    <row r="39" spans="1:20" x14ac:dyDescent="0.25">
      <c r="R39" s="46"/>
      <c r="S39" s="44"/>
    </row>
    <row r="41" spans="1:20" x14ac:dyDescent="0.25"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</row>
  </sheetData>
  <mergeCells count="4">
    <mergeCell ref="Q1:S1"/>
    <mergeCell ref="O2:S2"/>
    <mergeCell ref="P3:S3"/>
    <mergeCell ref="P4:S4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1"/>
  <sheetViews>
    <sheetView topLeftCell="A31" workbookViewId="0">
      <selection activeCell="E18" sqref="E18"/>
    </sheetView>
  </sheetViews>
  <sheetFormatPr defaultRowHeight="15" x14ac:dyDescent="0.25"/>
  <cols>
    <col min="1" max="1" width="16.42578125" customWidth="1"/>
    <col min="2" max="2" width="46.140625" customWidth="1"/>
    <col min="3" max="3" width="18.85546875" customWidth="1"/>
  </cols>
  <sheetData>
    <row r="1" spans="1:3" x14ac:dyDescent="0.25">
      <c r="C1" s="82" t="s">
        <v>528</v>
      </c>
    </row>
    <row r="2" spans="1:3" x14ac:dyDescent="0.25">
      <c r="A2" s="80" t="s">
        <v>524</v>
      </c>
      <c r="B2" s="80"/>
      <c r="C2" s="80"/>
    </row>
    <row r="3" spans="1:3" x14ac:dyDescent="0.25">
      <c r="B3" s="80" t="s">
        <v>525</v>
      </c>
      <c r="C3" s="80"/>
    </row>
    <row r="4" spans="1:3" x14ac:dyDescent="0.25">
      <c r="B4" s="80" t="s">
        <v>526</v>
      </c>
      <c r="C4" s="80"/>
    </row>
    <row r="5" spans="1:3" x14ac:dyDescent="0.25">
      <c r="A5" s="55"/>
      <c r="B5" s="56"/>
    </row>
    <row r="6" spans="1:3" ht="15.75" x14ac:dyDescent="0.25">
      <c r="A6" s="55"/>
      <c r="B6" s="57" t="s">
        <v>400</v>
      </c>
    </row>
    <row r="7" spans="1:3" x14ac:dyDescent="0.25">
      <c r="A7" s="58" t="s">
        <v>3</v>
      </c>
      <c r="B7" s="58" t="s">
        <v>401</v>
      </c>
      <c r="C7" s="58" t="s">
        <v>402</v>
      </c>
    </row>
    <row r="8" spans="1:3" x14ac:dyDescent="0.25">
      <c r="A8" s="59"/>
      <c r="B8" s="60" t="s">
        <v>403</v>
      </c>
      <c r="C8" s="61">
        <f>C10+C9</f>
        <v>31946269</v>
      </c>
    </row>
    <row r="9" spans="1:3" x14ac:dyDescent="0.25">
      <c r="A9" s="59"/>
      <c r="B9" s="60" t="s">
        <v>404</v>
      </c>
      <c r="C9" s="50">
        <v>5878244</v>
      </c>
    </row>
    <row r="10" spans="1:3" x14ac:dyDescent="0.25">
      <c r="A10" s="59"/>
      <c r="B10" s="62" t="s">
        <v>405</v>
      </c>
      <c r="C10" s="63">
        <f>C11+C15+C16+C17+C18+C19+C20+C23+C24</f>
        <v>26068025</v>
      </c>
    </row>
    <row r="11" spans="1:3" x14ac:dyDescent="0.25">
      <c r="A11" s="59"/>
      <c r="B11" s="60" t="s">
        <v>406</v>
      </c>
      <c r="C11" s="63">
        <f>SUM(C12:C14)</f>
        <v>12307897</v>
      </c>
    </row>
    <row r="12" spans="1:3" x14ac:dyDescent="0.25">
      <c r="A12" s="59" t="s">
        <v>407</v>
      </c>
      <c r="B12" s="64" t="s">
        <v>408</v>
      </c>
      <c r="C12" s="61">
        <v>11054274</v>
      </c>
    </row>
    <row r="13" spans="1:3" x14ac:dyDescent="0.25">
      <c r="A13" s="59" t="s">
        <v>409</v>
      </c>
      <c r="B13" s="64" t="s">
        <v>410</v>
      </c>
      <c r="C13" s="61">
        <v>1235623</v>
      </c>
    </row>
    <row r="14" spans="1:3" x14ac:dyDescent="0.25">
      <c r="A14" s="59" t="s">
        <v>411</v>
      </c>
      <c r="B14" s="64" t="s">
        <v>412</v>
      </c>
      <c r="C14" s="61">
        <v>18000</v>
      </c>
    </row>
    <row r="15" spans="1:3" x14ac:dyDescent="0.25">
      <c r="A15" s="65" t="s">
        <v>413</v>
      </c>
      <c r="B15" s="66" t="s">
        <v>414</v>
      </c>
      <c r="C15" s="61">
        <v>2111</v>
      </c>
    </row>
    <row r="16" spans="1:3" x14ac:dyDescent="0.25">
      <c r="A16" s="59" t="s">
        <v>415</v>
      </c>
      <c r="B16" s="60" t="s">
        <v>416</v>
      </c>
      <c r="C16" s="61">
        <v>26389</v>
      </c>
    </row>
    <row r="17" spans="1:3" x14ac:dyDescent="0.25">
      <c r="A17" s="59" t="s">
        <v>417</v>
      </c>
      <c r="B17" s="60" t="s">
        <v>418</v>
      </c>
      <c r="C17" s="61">
        <v>3000</v>
      </c>
    </row>
    <row r="18" spans="1:3" x14ac:dyDescent="0.25">
      <c r="A18" s="59" t="s">
        <v>419</v>
      </c>
      <c r="B18" s="60" t="s">
        <v>420</v>
      </c>
      <c r="C18" s="61">
        <v>12950</v>
      </c>
    </row>
    <row r="19" spans="1:3" x14ac:dyDescent="0.25">
      <c r="A19" s="59" t="s">
        <v>421</v>
      </c>
      <c r="B19" s="60" t="s">
        <v>422</v>
      </c>
      <c r="C19" s="61"/>
    </row>
    <row r="20" spans="1:3" x14ac:dyDescent="0.25">
      <c r="A20" s="59" t="s">
        <v>423</v>
      </c>
      <c r="B20" s="60" t="s">
        <v>424</v>
      </c>
      <c r="C20" s="63">
        <f>SUM(C21:C22)</f>
        <v>12055285</v>
      </c>
    </row>
    <row r="21" spans="1:3" ht="30" x14ac:dyDescent="0.25">
      <c r="A21" s="67" t="s">
        <v>425</v>
      </c>
      <c r="B21" s="68" t="s">
        <v>426</v>
      </c>
      <c r="C21" s="61">
        <v>6740370</v>
      </c>
    </row>
    <row r="22" spans="1:3" ht="30" x14ac:dyDescent="0.25">
      <c r="A22" s="67" t="s">
        <v>427</v>
      </c>
      <c r="B22" s="69" t="s">
        <v>428</v>
      </c>
      <c r="C22" s="61">
        <v>5314915</v>
      </c>
    </row>
    <row r="23" spans="1:3" x14ac:dyDescent="0.25">
      <c r="A23" s="59" t="s">
        <v>429</v>
      </c>
      <c r="B23" s="60" t="s">
        <v>430</v>
      </c>
      <c r="C23" s="70">
        <v>407000</v>
      </c>
    </row>
    <row r="24" spans="1:3" x14ac:dyDescent="0.25">
      <c r="A24" s="59" t="s">
        <v>431</v>
      </c>
      <c r="B24" s="71" t="s">
        <v>432</v>
      </c>
      <c r="C24" s="61">
        <v>1253393</v>
      </c>
    </row>
    <row r="25" spans="1:3" x14ac:dyDescent="0.25">
      <c r="A25" s="59"/>
      <c r="B25" s="59"/>
      <c r="C25" s="61"/>
    </row>
    <row r="26" spans="1:3" x14ac:dyDescent="0.25">
      <c r="A26" s="59"/>
      <c r="B26" s="72" t="s">
        <v>433</v>
      </c>
      <c r="C26" s="61"/>
    </row>
    <row r="27" spans="1:3" x14ac:dyDescent="0.25">
      <c r="A27" s="73" t="s">
        <v>487</v>
      </c>
      <c r="B27" s="71" t="s">
        <v>434</v>
      </c>
      <c r="C27" s="63">
        <f>SUM(C28:C31)</f>
        <v>2827291</v>
      </c>
    </row>
    <row r="28" spans="1:3" ht="30" x14ac:dyDescent="0.25">
      <c r="A28" s="59" t="s">
        <v>11</v>
      </c>
      <c r="B28" s="68" t="s">
        <v>435</v>
      </c>
      <c r="C28" s="61">
        <v>2710025</v>
      </c>
    </row>
    <row r="29" spans="1:3" ht="30" x14ac:dyDescent="0.25">
      <c r="A29" s="59" t="s">
        <v>436</v>
      </c>
      <c r="B29" s="69" t="s">
        <v>437</v>
      </c>
      <c r="C29" s="61">
        <v>0</v>
      </c>
    </row>
    <row r="30" spans="1:3" ht="30" x14ac:dyDescent="0.25">
      <c r="A30" s="59" t="s">
        <v>255</v>
      </c>
      <c r="B30" s="64" t="s">
        <v>438</v>
      </c>
      <c r="C30" s="61">
        <v>58221</v>
      </c>
    </row>
    <row r="31" spans="1:3" ht="30" x14ac:dyDescent="0.25">
      <c r="A31" s="59" t="s">
        <v>259</v>
      </c>
      <c r="B31" s="64" t="s">
        <v>439</v>
      </c>
      <c r="C31" s="61">
        <v>59045</v>
      </c>
    </row>
    <row r="32" spans="1:3" x14ac:dyDescent="0.25">
      <c r="A32" s="73" t="s">
        <v>440</v>
      </c>
      <c r="B32" s="71" t="s">
        <v>441</v>
      </c>
      <c r="C32" s="63">
        <f>SUM(C33:C35)</f>
        <v>1329</v>
      </c>
    </row>
    <row r="33" spans="1:3" x14ac:dyDescent="0.25">
      <c r="A33" s="59" t="s">
        <v>118</v>
      </c>
      <c r="B33" s="59" t="s">
        <v>442</v>
      </c>
      <c r="C33" s="61">
        <v>400</v>
      </c>
    </row>
    <row r="34" spans="1:3" ht="30" x14ac:dyDescent="0.25">
      <c r="A34" s="59" t="s">
        <v>330</v>
      </c>
      <c r="B34" s="64" t="s">
        <v>443</v>
      </c>
      <c r="C34" s="61">
        <v>218</v>
      </c>
    </row>
    <row r="35" spans="1:3" ht="30" x14ac:dyDescent="0.25">
      <c r="A35" s="59" t="s">
        <v>73</v>
      </c>
      <c r="B35" s="64" t="s">
        <v>444</v>
      </c>
      <c r="C35" s="61">
        <v>711</v>
      </c>
    </row>
    <row r="36" spans="1:3" x14ac:dyDescent="0.25">
      <c r="A36" s="73" t="s">
        <v>445</v>
      </c>
      <c r="B36" s="71" t="s">
        <v>446</v>
      </c>
      <c r="C36" s="63">
        <f>SUM(C37:C40)</f>
        <v>382930</v>
      </c>
    </row>
    <row r="37" spans="1:3" ht="30" x14ac:dyDescent="0.25">
      <c r="A37" s="59" t="s">
        <v>154</v>
      </c>
      <c r="B37" s="64" t="s">
        <v>447</v>
      </c>
      <c r="C37" s="61">
        <v>117680</v>
      </c>
    </row>
    <row r="38" spans="1:3" ht="30" x14ac:dyDescent="0.25">
      <c r="A38" s="59" t="s">
        <v>107</v>
      </c>
      <c r="B38" s="64" t="s">
        <v>448</v>
      </c>
      <c r="C38" s="61">
        <v>2300</v>
      </c>
    </row>
    <row r="39" spans="1:3" x14ac:dyDescent="0.25">
      <c r="A39" s="74" t="s">
        <v>51</v>
      </c>
      <c r="B39" s="64" t="s">
        <v>449</v>
      </c>
      <c r="C39" s="61">
        <v>117200</v>
      </c>
    </row>
    <row r="40" spans="1:3" x14ac:dyDescent="0.25">
      <c r="A40" s="74" t="s">
        <v>372</v>
      </c>
      <c r="B40" s="64" t="s">
        <v>450</v>
      </c>
      <c r="C40" s="61">
        <v>145750</v>
      </c>
    </row>
    <row r="41" spans="1:3" x14ac:dyDescent="0.25">
      <c r="A41" s="73" t="s">
        <v>451</v>
      </c>
      <c r="B41" s="71" t="s">
        <v>452</v>
      </c>
      <c r="C41" s="63">
        <f>SUM(C42:C45)</f>
        <v>950</v>
      </c>
    </row>
    <row r="42" spans="1:3" x14ac:dyDescent="0.25">
      <c r="A42" s="59" t="s">
        <v>453</v>
      </c>
      <c r="B42" s="59" t="s">
        <v>454</v>
      </c>
      <c r="C42" s="61">
        <v>0</v>
      </c>
    </row>
    <row r="43" spans="1:3" x14ac:dyDescent="0.25">
      <c r="A43" s="59" t="s">
        <v>455</v>
      </c>
      <c r="B43" s="59" t="s">
        <v>456</v>
      </c>
      <c r="C43" s="61">
        <v>0</v>
      </c>
    </row>
    <row r="44" spans="1:3" ht="30" x14ac:dyDescent="0.25">
      <c r="A44" s="59" t="s">
        <v>457</v>
      </c>
      <c r="B44" s="64" t="s">
        <v>458</v>
      </c>
      <c r="C44" s="61">
        <v>0</v>
      </c>
    </row>
    <row r="45" spans="1:3" x14ac:dyDescent="0.25">
      <c r="A45" s="59" t="s">
        <v>89</v>
      </c>
      <c r="B45" s="64" t="s">
        <v>88</v>
      </c>
      <c r="C45" s="61">
        <v>950</v>
      </c>
    </row>
    <row r="46" spans="1:3" x14ac:dyDescent="0.25">
      <c r="A46" s="73" t="s">
        <v>459</v>
      </c>
      <c r="B46" s="75" t="s">
        <v>460</v>
      </c>
      <c r="C46" s="63">
        <f>SUM(C47:C49)</f>
        <v>4579877</v>
      </c>
    </row>
    <row r="47" spans="1:3" x14ac:dyDescent="0.25">
      <c r="A47" s="59" t="s">
        <v>85</v>
      </c>
      <c r="B47" s="59" t="s">
        <v>461</v>
      </c>
      <c r="C47" s="61">
        <v>154373</v>
      </c>
    </row>
    <row r="48" spans="1:3" x14ac:dyDescent="0.25">
      <c r="A48" s="59" t="s">
        <v>83</v>
      </c>
      <c r="B48" s="59" t="s">
        <v>462</v>
      </c>
      <c r="C48" s="61">
        <v>358919</v>
      </c>
    </row>
    <row r="49" spans="1:3" ht="30" x14ac:dyDescent="0.25">
      <c r="A49" s="59" t="s">
        <v>13</v>
      </c>
      <c r="B49" s="64" t="s">
        <v>463</v>
      </c>
      <c r="C49" s="61">
        <v>4066585</v>
      </c>
    </row>
    <row r="50" spans="1:3" x14ac:dyDescent="0.25">
      <c r="A50" s="73" t="s">
        <v>464</v>
      </c>
      <c r="B50" s="60" t="s">
        <v>465</v>
      </c>
      <c r="C50" s="63">
        <f>C51</f>
        <v>163271</v>
      </c>
    </row>
    <row r="51" spans="1:3" ht="30" x14ac:dyDescent="0.25">
      <c r="A51" s="59" t="s">
        <v>17</v>
      </c>
      <c r="B51" s="69" t="s">
        <v>466</v>
      </c>
      <c r="C51" s="61">
        <v>163271</v>
      </c>
    </row>
    <row r="52" spans="1:3" x14ac:dyDescent="0.25">
      <c r="A52" s="73" t="s">
        <v>467</v>
      </c>
      <c r="B52" s="60" t="s">
        <v>468</v>
      </c>
      <c r="C52" s="63">
        <f>SUM(C53:C56)</f>
        <v>2739523</v>
      </c>
    </row>
    <row r="53" spans="1:3" x14ac:dyDescent="0.25">
      <c r="A53" s="59" t="s">
        <v>19</v>
      </c>
      <c r="B53" s="59" t="s">
        <v>469</v>
      </c>
      <c r="C53" s="61">
        <v>697163</v>
      </c>
    </row>
    <row r="54" spans="1:3" x14ac:dyDescent="0.25">
      <c r="A54" s="59" t="s">
        <v>21</v>
      </c>
      <c r="B54" s="59" t="s">
        <v>470</v>
      </c>
      <c r="C54" s="61">
        <v>1961616</v>
      </c>
    </row>
    <row r="55" spans="1:3" ht="30" x14ac:dyDescent="0.25">
      <c r="A55" s="59" t="s">
        <v>165</v>
      </c>
      <c r="B55" s="64" t="s">
        <v>471</v>
      </c>
      <c r="C55" s="61">
        <v>57805</v>
      </c>
    </row>
    <row r="56" spans="1:3" ht="30" x14ac:dyDescent="0.25">
      <c r="A56" s="59" t="s">
        <v>38</v>
      </c>
      <c r="B56" s="64" t="s">
        <v>472</v>
      </c>
      <c r="C56" s="61">
        <v>22939</v>
      </c>
    </row>
    <row r="57" spans="1:3" x14ac:dyDescent="0.25">
      <c r="A57" s="73" t="s">
        <v>289</v>
      </c>
      <c r="B57" s="71" t="s">
        <v>473</v>
      </c>
      <c r="C57" s="63">
        <f>SUM(C58:C62)</f>
        <v>10759712</v>
      </c>
    </row>
    <row r="58" spans="1:3" x14ac:dyDescent="0.25">
      <c r="A58" s="59" t="s">
        <v>24</v>
      </c>
      <c r="B58" s="59" t="s">
        <v>474</v>
      </c>
      <c r="C58" s="61">
        <v>3517614</v>
      </c>
    </row>
    <row r="59" spans="1:3" x14ac:dyDescent="0.25">
      <c r="A59" s="59" t="s">
        <v>27</v>
      </c>
      <c r="B59" s="59" t="s">
        <v>475</v>
      </c>
      <c r="C59" s="61">
        <v>4555425</v>
      </c>
    </row>
    <row r="60" spans="1:3" x14ac:dyDescent="0.25">
      <c r="A60" s="59" t="s">
        <v>41</v>
      </c>
      <c r="B60" s="59" t="s">
        <v>476</v>
      </c>
      <c r="C60" s="61">
        <v>1418157</v>
      </c>
    </row>
    <row r="61" spans="1:3" x14ac:dyDescent="0.25">
      <c r="A61" s="59" t="s">
        <v>31</v>
      </c>
      <c r="B61" s="59" t="s">
        <v>477</v>
      </c>
      <c r="C61" s="61">
        <v>586932</v>
      </c>
    </row>
    <row r="62" spans="1:3" x14ac:dyDescent="0.25">
      <c r="A62" s="59" t="s">
        <v>134</v>
      </c>
      <c r="B62" s="59" t="s">
        <v>478</v>
      </c>
      <c r="C62" s="61">
        <v>681584</v>
      </c>
    </row>
    <row r="63" spans="1:3" x14ac:dyDescent="0.25">
      <c r="A63" s="73" t="s">
        <v>291</v>
      </c>
      <c r="B63" s="71" t="s">
        <v>479</v>
      </c>
      <c r="C63" s="63">
        <f>SUM(C64:C67)</f>
        <v>3109274</v>
      </c>
    </row>
    <row r="64" spans="1:3" x14ac:dyDescent="0.25">
      <c r="A64" s="59" t="s">
        <v>64</v>
      </c>
      <c r="B64" s="55" t="s">
        <v>480</v>
      </c>
      <c r="C64" s="61">
        <v>1076780</v>
      </c>
    </row>
    <row r="65" spans="1:3" x14ac:dyDescent="0.25">
      <c r="A65" s="59" t="s">
        <v>35</v>
      </c>
      <c r="B65" s="59" t="s">
        <v>481</v>
      </c>
      <c r="C65" s="61">
        <v>202914</v>
      </c>
    </row>
    <row r="66" spans="1:3" ht="30" x14ac:dyDescent="0.25">
      <c r="A66" s="59" t="s">
        <v>44</v>
      </c>
      <c r="B66" s="64" t="s">
        <v>482</v>
      </c>
      <c r="C66" s="61">
        <v>824277</v>
      </c>
    </row>
    <row r="67" spans="1:3" x14ac:dyDescent="0.25">
      <c r="A67" s="59" t="s">
        <v>33</v>
      </c>
      <c r="B67" s="59" t="s">
        <v>483</v>
      </c>
      <c r="C67" s="61">
        <v>1005303</v>
      </c>
    </row>
    <row r="68" spans="1:3" x14ac:dyDescent="0.25">
      <c r="A68" s="59"/>
      <c r="B68" s="71" t="s">
        <v>257</v>
      </c>
      <c r="C68" s="63">
        <f>C69</f>
        <v>1503868</v>
      </c>
    </row>
    <row r="69" spans="1:3" x14ac:dyDescent="0.25">
      <c r="A69" s="59"/>
      <c r="B69" s="59" t="s">
        <v>484</v>
      </c>
      <c r="C69" s="61">
        <v>1503868</v>
      </c>
    </row>
    <row r="70" spans="1:3" x14ac:dyDescent="0.25">
      <c r="A70" s="59"/>
      <c r="B70" s="71" t="s">
        <v>485</v>
      </c>
      <c r="C70" s="63">
        <f>C27+C32+C36+C41+C46+C50+C52+C57+C63+C68</f>
        <v>26068025</v>
      </c>
    </row>
    <row r="71" spans="1:3" x14ac:dyDescent="0.25">
      <c r="A71" s="59"/>
      <c r="B71" s="71" t="s">
        <v>486</v>
      </c>
      <c r="C71" s="76">
        <f>C8-C70</f>
        <v>5878244</v>
      </c>
    </row>
  </sheetData>
  <mergeCells count="3">
    <mergeCell ref="A2:C2"/>
    <mergeCell ref="B3:C3"/>
    <mergeCell ref="B4:C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3</vt:i4>
      </vt:variant>
    </vt:vector>
  </HeadingPairs>
  <TitlesOfParts>
    <vt:vector size="3" baseType="lpstr">
      <vt:lpstr>Izdevumi atšifrējums</vt:lpstr>
      <vt:lpstr>Ieņēmumi atšifrējums</vt:lpstr>
      <vt:lpstr>Kopsavilkums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Lietotajs</dc:creator>
  <cp:lastModifiedBy>DinaB</cp:lastModifiedBy>
  <cp:lastPrinted>2020-01-24T11:42:00Z</cp:lastPrinted>
  <dcterms:created xsi:type="dcterms:W3CDTF">2018-09-17T07:03:47Z</dcterms:created>
  <dcterms:modified xsi:type="dcterms:W3CDTF">2020-02-20T06:08:43Z</dcterms:modified>
</cp:coreProperties>
</file>